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91" windowWidth="13275" windowHeight="8250" tabRatio="892" firstSheet="11" activeTab="20"/>
  </bookViews>
  <sheets>
    <sheet name="Havelvac 1" sheetId="1" r:id="rId1"/>
    <sheet name="Havelvac 2" sheetId="2" r:id="rId2"/>
    <sheet name="Havelvac 3" sheetId="3" r:id="rId3"/>
    <sheet name="Havelvac 4" sheetId="4" r:id="rId4"/>
    <sheet name="Havelvac 5 (2)" sheetId="5" r:id="rId5"/>
    <sheet name="Havelvac 2019 hastiq" sheetId="6" r:id="rId6"/>
    <sheet name="Havelvac 7" sheetId="7" r:id="rId7"/>
    <sheet name="Havelvac 8" sheetId="8" r:id="rId8"/>
    <sheet name="Havelvac 9 " sheetId="9" r:id="rId9"/>
    <sheet name="Havelvac 10" sheetId="10" r:id="rId10"/>
    <sheet name="Havelvac 11" sheetId="11" r:id="rId11"/>
    <sheet name="Havelvac 12  " sheetId="12" r:id="rId12"/>
    <sheet name="Havelvac 13" sheetId="13" r:id="rId13"/>
    <sheet name="Havelvac 14" sheetId="14" r:id="rId14"/>
    <sheet name="Havelvac 15" sheetId="15" r:id="rId15"/>
    <sheet name="Havelvac 16" sheetId="16" r:id="rId16"/>
    <sheet name="Havelvac 17" sheetId="17" r:id="rId17"/>
    <sheet name="Havelvac 18" sheetId="18" r:id="rId18"/>
    <sheet name="Havelvac 19" sheetId="19" r:id="rId19"/>
    <sheet name="Havelvac 20" sheetId="20" r:id="rId20"/>
    <sheet name="Havelvac 21" sheetId="21" r:id="rId21"/>
  </sheets>
  <definedNames>
    <definedName name="_xlnm.Print_Area" localSheetId="11">'Havelvac 12  '!$A$1:$O$30</definedName>
    <definedName name="_xlnm.Print_Area" localSheetId="14">'Havelvac 15'!$A$1:$F$38</definedName>
    <definedName name="_xlnm.Print_Area" localSheetId="15">'Havelvac 16'!$A$1:$F$30</definedName>
    <definedName name="_xlnm.Print_Area" localSheetId="2">'Havelvac 3'!$A$1:$Q$16</definedName>
    <definedName name="_xlnm.Print_Area" localSheetId="3">'Havelvac 4'!$A$1:$G$86</definedName>
    <definedName name="_xlnm.Print_Area" localSheetId="4">'Havelvac 5 (2)'!$A$1:$G$73</definedName>
    <definedName name="_xlnm.Print_Area" localSheetId="6">'Havelvac 7'!$A$1:$K$29</definedName>
    <definedName name="_xlnm.Print_Area" localSheetId="7">'Havelvac 8'!$A$1:$I$20</definedName>
    <definedName name="_xlnm.Print_Area" localSheetId="8">'Havelvac 9 '!$A$1:$F$20</definedName>
  </definedNames>
  <calcPr fullCalcOnLoad="1"/>
</workbook>
</file>

<file path=xl/sharedStrings.xml><?xml version="1.0" encoding="utf-8"?>
<sst xmlns="http://schemas.openxmlformats.org/spreadsheetml/2006/main" count="739" uniqueCount="427">
  <si>
    <t>ä³ßïáÝÇ ³Ýí³ÝáõÙÁ</t>
  </si>
  <si>
    <t>Ð³ëïÇùÝ»ñÇ ù³Ý³ÏÁ</t>
  </si>
  <si>
    <t>²ßË³ï³í³ñÓÇ ³Ùë³Ï³Ý ã³÷Á
(¹ñ³Ù)</t>
  </si>
  <si>
    <t>îÝûñ»Ý</t>
  </si>
  <si>
    <t>îÝûñ»ÝÇ ï»Õ³Ï³É</t>
  </si>
  <si>
    <t>¶ÉË³íáñ ï»ëáõã</t>
  </si>
  <si>
    <t>¶ÉË³íáñ Ñ³ßí³å³Ñ</t>
  </si>
  <si>
    <t>ÀÜ¸²ØºÜÀ</t>
  </si>
  <si>
    <t xml:space="preserve">§ÐáõÙ³ÝÇï³ñ ³Ï³Ý³½»ñÍÙ³Ý ¨ ÷áñÓ³·Çï³Ï³Ý Ï»ÝïñáÝ¦ äà²Î-Ç ³ßË³ïáÕÝ»ñÇ Ñ³ëïÇù³óáõó³ÏÁ ¨ ï³ñ»Ï³Ý ³ßË³ï³í³ñÓÇ ýáÝ¹Ç ·Íáí Ñ³ßí³ñÏÝ»ñÁ </t>
  </si>
  <si>
    <t>ÀÝ¹³Ù»ÝÁ ï³ñ»Ï³Ý ³ßË³ï³í³ñÓÇ ýáÝ¹ 
(Ñ³½³ñ ¹ñ³Ù)</t>
  </si>
  <si>
    <t>²ßË³ïáÕÝ»ñÇ ³ßË³ï³í³ñÓ»ñ ¨ Ñ³í»É³í×³ñÝ»ñ</t>
  </si>
  <si>
    <t>¾Ý»ñ·»ïÇÏ Í³é³ÛáõÃÛáõÝÝ»ñ</t>
  </si>
  <si>
    <t>ÎáÙáõÝ³É Í³é³ÛáõÃÛáõÝÝ»ñ</t>
  </si>
  <si>
    <t>Î³åÇ Í³é³ÛáõÃÛáõÝÝ»ñ</t>
  </si>
  <si>
    <t>Ð»é³Ëáë, ï»É»ùë ¨ ý³ùë</t>
  </si>
  <si>
    <t>ÆÝï»ñÝ»ï, ¨ ³ÛÉ</t>
  </si>
  <si>
    <t>´çç³ÛÇÝ Ï³åÇ Í³é³ÛáõÃÛáõÝÝ»ñ</t>
  </si>
  <si>
    <t>æñ³Ù³ï³Ï³ñ³ñÙ³Ý ¨ çñ³Ñ»é³óÙ³Ý Í³é³ÛáõÃÛáõÝÝ»ñ</t>
  </si>
  <si>
    <t>²å³Ñáí³·ñ³Ï³Ý Í³Ëë»ñ</t>
  </si>
  <si>
    <t>²íïáÙ»ù»Ý³Ý»ñÇ ³å³Ñáí³·ñáõÃÛáõÝ</t>
  </si>
  <si>
    <t>Ü»ñùÇÝ ·áñÍáõÕáõÙÝ»ñ</t>
  </si>
  <si>
    <t xml:space="preserve">Ü»ñùÇÝ ·áñÍáõÕáõÙÝ»ñÇ ûñ³å³ÑÇÏ </t>
  </si>
  <si>
    <t>Ü»ñùÇÝ ·áñÍáõÕáõÙÝ»ñÇ ·Íáí ÑÛáõñ³Ýáó³ÛÇÝ Í³Ëë»ñ</t>
  </si>
  <si>
    <t>Ü»ñùÇÝ ·áñÍáõÕáõÙÝ»ñÇ ïñ³Ýëåáñï³ÛÇÝ Í³Ëë»ñ (û¹³Ý³í, ³íïáµáõë, ·Ý³óù, ï³ùëÇ ¨ ³ÛÉÝ)</t>
  </si>
  <si>
    <t>²ñï³ë³ÑÙ³ÝÛ³Ý ·áñÍáõÕáõÙÝ»ñÇ ·Íáí Í³Ëë»ñ</t>
  </si>
  <si>
    <t xml:space="preserve">²ñï³ë³ÑÙ³ÝÛ³Ý ·áñÍáõÕáõÙÝ»ñÇ ûñ³å³ÑÇÏ </t>
  </si>
  <si>
    <t>²ñï³ë³ÑÙ³ÝÛ³Ý ·áñÍáõÕáõÙÝ»ñÇ ·Íáí ÑÛáõñ³Ýáó³ÛÇÝ Í³Ëë»ñ</t>
  </si>
  <si>
    <t>Ü»ñÏ³Û³óáõóã³Ï³Ý Í³Ëë»ñ</t>
  </si>
  <si>
    <t>Þ»Ýù»ñÇ ¨ Ï³éáõÛóÝ»ñÇ ÁÝÃ³óÇÏ Ýáñá·áõÙ ¨ å³Ñå³ÝáõÙ</t>
  </si>
  <si>
    <t>Ø»ù»Ý³Ý»ñÇ ¨ ë³ñù³íáñáõÙÝ»ñÇ ÁÝÃ³óÇÏ Ýáñá·áõÙ ¨ å³Ñå³ÝáõÙ</t>
  </si>
  <si>
    <t>îñ³Ýëåáñï³ÛÇÝ ë³ñù³íáñáõÙÝ»ñÇ ÁÝÃ³óÇÏ Ýáñá·áõÙ ¨ å³Ñå³ÝáõÙ</t>
  </si>
  <si>
    <t>¶ñ³ë»ÝÛ³Ï³ÛÇÝ ë³ñù»ñÇ ¨ ë³ñù³íáñáõÙÝ»ñÇ ÁÝÃ³óÇÏ Ýáñá·áõÙ ¨ å³Ñå³ÝáõÙ</t>
  </si>
  <si>
    <t>îñ³Ýëåáñï³ÛÇÝ ÝÛáõÃ»ñ</t>
  </si>
  <si>
    <t>´»Ý½ÇÝ</t>
  </si>
  <si>
    <t>ì³ñã³Ï³Ý ë³ñù³íáñáõÙÝ»ñ</t>
  </si>
  <si>
    <t>Ð³Ù³Ï³ñ·ã³ÛÇÝ ë³ñù³íáñáõÙÝ»ñ</t>
  </si>
  <si>
    <t>³Û¹ ÃíáõÙ`</t>
  </si>
  <si>
    <t>ÀÝ¹³Ù»ÝÁ ï³ñ»Ï³Ý
(Ñ³½³ñ ¹ñ³Ù)</t>
  </si>
  <si>
    <t>´Ûáõç»ï³ÛÇÝ Í³Ëë»ñÇ ïÝï»ë³·Çï³Ï³Ý ¹³ë³Ï³ñ·Ù³Ý Ñá¹í³ÍÝ»ñÇ ³Ýí³ÝáõÙÝ»ñÁ</t>
  </si>
  <si>
    <t>²Ýí³ÝáõÙÝ»ñÁ</t>
  </si>
  <si>
    <t>â³÷Ç ÙÇ³íáñ</t>
  </si>
  <si>
    <t>ø³Ý³Ï</t>
  </si>
  <si>
    <t>¶ÇÝÁ 
(¹ñ³Ù)</t>
  </si>
  <si>
    <t>ÀÝ¹³Ù»ÝÁ ·áõÙ³ñÁ
(Ñ³½³ñ ¹ñ³Ù)</t>
  </si>
  <si>
    <t>¶ñÇã</t>
  </si>
  <si>
    <t>Ø³ïÇï</t>
  </si>
  <si>
    <t>êï»åÉ»ñ</t>
  </si>
  <si>
    <t>²Ùñ³Ï</t>
  </si>
  <si>
    <t>¸³ÏÇã</t>
  </si>
  <si>
    <t>¶ñ³ë»ÝÛ³Ï³ÛÇÝ ¹³Ý³Ï</t>
  </si>
  <si>
    <t>ØÏñ³ï</t>
  </si>
  <si>
    <t>àôÕÕÇã Ù³ñÏ»ñ (ßïñÇË)</t>
  </si>
  <si>
    <t>úñ·³Ý³Û½»ñ</t>
  </si>
  <si>
    <t>ÜßáõÙÝ»ñÇ ÃáõÕÃ</t>
  </si>
  <si>
    <t>²ñ³·³Ï³ñ</t>
  </si>
  <si>
    <t>ÂÕÃ³å³Ý³Ï</t>
  </si>
  <si>
    <t>¶ñ³ë»ÝÛ³Ï³ÛÇÝ åÇïáõÛùÝ»ñ</t>
  </si>
  <si>
    <t>Éñ³Ï³½Ù</t>
  </si>
  <si>
    <t>è»·Çëïñ³ïáñ</t>
  </si>
  <si>
    <t>Ñ³ï</t>
  </si>
  <si>
    <t>è»ïÇÝ</t>
  </si>
  <si>
    <t>ïáõ÷</t>
  </si>
  <si>
    <t>Ï-ï</t>
  </si>
  <si>
    <t>¶ñ³ë»ÝÛ³Ï³ÛÇÝ ÝÛáõÃ»ñ</t>
  </si>
  <si>
    <t>²ñï³ë³ÑÙ³ÝÛ³Ý ·áñÍáõÕáõÙÝ»ñÇ ·Íáí ³ÛÉ Í³Ëë»ñ (³å³Ñáí³·ñáõÃÛáõÝ)</t>
  </si>
  <si>
    <t>¶áñÍáõÕáõÙÝ»ñÇ ïñ³Ýëåáñï³ÛÇÝ Í³Ëë»ñ (û¹³Ý³í)</t>
  </si>
  <si>
    <t>ºñÏñÇ ¨ ù³Õ³ùÇ ³Ýí³ÝáõÙÁ</t>
  </si>
  <si>
    <t>ÐÐ Ï³é³í³ñáõÃÛ³Ý 2008 Ãí³Ï³ÝÇ ÑáÏï»Ùµ»ñÇ 16-Ç N 1243-Ü áñáßÙ³Ùµ ë³ÑÙ³Ýí³Í ·áñÍáõÕÙ³Ý Í³Ëë»ñÇ ã³÷»ñÁ</t>
  </si>
  <si>
    <t>úñ³å³ÑÇÏÇ Í³Ëë»ñÇ ã³÷Á</t>
  </si>
  <si>
    <t>¶Çß»ñ³í³ñÓÇ Í³Ëë»ñÇ ã³÷Á</t>
  </si>
  <si>
    <t>³Û¹ ÃíáõÙ</t>
  </si>
  <si>
    <t>ú¹³Ý³íÇ ïáÙëÇ ³ñÅ»ù</t>
  </si>
  <si>
    <t>¶áñÍáõÕíáÕÝ»ñÇ Ãí³ù³Ý³ÏÁ
(Ù³ñ¹)</t>
  </si>
  <si>
    <t>Þí»Ûó³ñÇ³, ù. ÄÝ¨</t>
  </si>
  <si>
    <t>¶áñÍáõÕíáÕÝ»ñÇ ï¨áÕáõÃÛáõÝÁ 
(ûñ)</t>
  </si>
  <si>
    <t>ÀÝ¹³Ù»ÝÁ
·áñÍáõÕÙ³Ý Í³Ëë»ñÁ</t>
  </si>
  <si>
    <t>ÀÝ¹³Ù»ÝÁ 
·áñÍáõÕÙ³Ý Í³Ëë»ñÁ 
(Ñ³½³ñ ¹ñ³Ù)*</t>
  </si>
  <si>
    <t>ú¹³Ý³íÇ ïáÙëÇ ³ñÅ»ù**</t>
  </si>
  <si>
    <t>úñ³å³ÑÇÏÇ Í³Ëë»ñÇ ã³÷Á*</t>
  </si>
  <si>
    <t>¶Çß»ñ³í³ñÓÇ Í³Ëë»ñÇ ã³÷Á*</t>
  </si>
  <si>
    <t>x</t>
  </si>
  <si>
    <t>Ð³Ù³Ï³ñ     ·ÇãÝ»ñÇ ù³Ý³ÏÁ  (Ñ³ï)</t>
  </si>
  <si>
    <t xml:space="preserve">Ð½áñáõÃÛáõÝÁ </t>
  </si>
  <si>
    <t>Þ³Ñ³·áñÍÙ³Ý Å³Ù»ñÇ ï³ñ»Ï³Ý ù³Ý³ÏÁ</t>
  </si>
  <si>
    <t>Þ»Ýù»ñÇ ¨ ßÇÝáõÃÛáõÝ Ý»ñÇ Ù³Ï»ñ»ëÁ (ù³é/Ù»ïñ)</t>
  </si>
  <si>
    <t>î³ñ»Ï³Ý Í³ËëÇ ÝáñÙÁ (Ïíï.Å)</t>
  </si>
  <si>
    <t>ÀÝ¹³Ù»ÝÁ  ï³ñ»Ï³Ý Í³ËëÇ ÝáñÙÁ (Ïíï.Å)</t>
  </si>
  <si>
    <t>ÀÝ¹³Ù»ÝÁ ¿É»Ïïñ³¿Ý»ñ  ·Ç³ÛÇ Í³Ëë               (Ñ³½. ¹ñ³Ù)</t>
  </si>
  <si>
    <t>Èáõë³íáñáõÃÛ³Ý ¨ Ï»Ýó³Õ³ÛÇÝ ë³ñù»ñÇ Í³ËëÇ, û¹Ç É³íáñ³ÏÙ³Ý ¹»åùáõÙ` »Ýù»ñÇ ¨ ßÇÝáõÃÛáõÝÝ»ñÇ 1ù³é/Ù»ïñ Ù³Ï»ñ»ëÇ Ñ³Ù³ñ</t>
  </si>
  <si>
    <t>Èáõë³íáñáõÃÛ³Ý ¨ Ï»Ýó³Õ³ÛÇÝ ë³ñù»ñÇ Í³ËëÇ, ³é³Ýó û¹Ç É³íáñ³ÏÙ³Ý ¹»åùáõÙ` ß»Ýù»ñÇ ¨ ßÇÝáõÃÛáõÝÝ»ñÇ 1 ù³é/Ù»ïñ Ù³Ï»ñ»ëÇ Ñ³Ù³ñ</t>
  </si>
  <si>
    <t>Ð³Ù³Ï³ñ·ÇãÝ»ñÇ` 1 Ñ³ïÇ Ñ³Ù³ñ, áñÁ Ý»ñ³éáõÙ ¿ ïåÇã ë³ñù»ñÇ ¨ ³ÛÉ Ï³½Ùï»ËÝÇÏ³ÛÇ Í³ËëÁ, 8-Å³ÙÛ³ ³ßË³ï³Ýù³ÛÇÝ ûñí³ Ñ³Ù³ñ</t>
  </si>
  <si>
    <t>²ÛÉ Ñ³ïáõÏ ë³ñù»ñ /í»ñ»É³ÏÝ»ñ, Ý»ñùÇÝ Ñ»é³Ëáë³Ï³Û³ÝÝ»ñ, ³ñï³ùÇÝ Éáõë³íáñáõÃÛáõÝ ¨ ³ÛÉÝ/</t>
  </si>
  <si>
    <t>ÀÝ¹³Ù»ÝÁ</t>
  </si>
  <si>
    <t>¾É»Ïïñ³¿Ý»ñ·Ç³ÛÇ ·Íáí Í³Ëë»ñ</t>
  </si>
  <si>
    <t>³é³çÇÝ ÏÇë³ÙÛ³Ï</t>
  </si>
  <si>
    <t>3-ñ¹ »é³ÙëÛ³Ï</t>
  </si>
  <si>
    <t>ÇÝÝ ³ÙÇë</t>
  </si>
  <si>
    <t>Ø»ù»Ý³Ý»ñÇ ¨ ë³ñù³íáñáõÙÝ»ñÇ ÁÝÃ³óÇÏ Ýáñá·áõÙ ¨ å³Ñå³ÝáõÙ, áõ ïñ³Ýëåáñï³ÛÇÝ ÙÇçáóÝ»ñÇ ³å³Ñáí³·ñáõÃÛ³Ý Í³Ëë»ñ</t>
  </si>
  <si>
    <t xml:space="preserve"> Ս³ñù³íáñáõÙÝ»ñÇ ÁÝÃ³óÇÏ Ýáñá·áõÙ ¨ å³Ñå³ÝáõÙ</t>
  </si>
  <si>
    <t>հատ</t>
  </si>
  <si>
    <t>Տպիչ սարքի սպասարկման ծառայություններ</t>
  </si>
  <si>
    <t>Ֆաքս-պրինտեր-սկաների սպասարկման ծառայություններ</t>
  </si>
  <si>
    <t>Ներքին ·áñÍáõÕáõÙÝ»ñÇ ·Íáí Í³Ëë»ñ</t>
  </si>
  <si>
    <t>Մարզի ³Ýí³ÝáõÙÁ</t>
  </si>
  <si>
    <t>¶áñÍáõÕíáÕÝ»ñÇ քանակը</t>
  </si>
  <si>
    <t>ÐÐ Ï³é³í³ñáõÃÛ³Ý 2008 Ãí³Ï³ÝÇ ÑáÏï»Ùµ»ñÇ 16-Ç N 1243-Ü áñáßÙ³Ùµ ë³ÑÙ³Ýí³Í ·áñÍáõÕÙ³Ý Í³Ëë»ñÇ ã³÷»ñÁ
(¹ñ³Ù)</t>
  </si>
  <si>
    <t>Ճանապարհածախս</t>
  </si>
  <si>
    <t>ՀՀ Արարատի մարզ</t>
  </si>
  <si>
    <t>ՀՀ Գեղարքունիքի մարզ</t>
  </si>
  <si>
    <t>ՀՀ Տավուշի մարզ</t>
  </si>
  <si>
    <t>ՀՀ Վայոց Ձորի մարզ</t>
  </si>
  <si>
    <t>ՀՀ Սյունիքի մարզ</t>
  </si>
  <si>
    <t>Ìñ³·ñ»ñÇ ³Ýí³ÝáõÙÝ»ñÁ</t>
  </si>
  <si>
    <t>Ì³ËëÇ ï»ë³ÏÁ</t>
  </si>
  <si>
    <t>Üáñ Ý³Ë³Ó»éÝáõÃÛáõÝÝ»ñÁ</t>
  </si>
  <si>
    <t>²</t>
  </si>
  <si>
    <t>´</t>
  </si>
  <si>
    <t>ÐáõÙ³ÝÇï³ñ ³Ï³Ý³½»ñÍÙ³Ý ¨ ÷áñÓ³·Çï³Ï³Ý Í³é³ÛáõÃÛáõÝÝ»ñ</t>
  </si>
  <si>
    <t>ÀÝÃ³óÇÏ ¹ñ³Ù³ßÝáñÑÝ»ñ</t>
  </si>
  <si>
    <t>Î³åÇï³É ¹ñ³Ù³ßÝáñÑÝ»ñ</t>
  </si>
  <si>
    <t>²Ù÷á÷ µÛáõç»ï³ÛÇÝ Ñ³ÛïÁ µÛáõç»ï³ÛÇÝ Í³Ëë»ñÇ ·áñÍ³é³Ï³Ý ¹³ë³Ï³ñ·Ù³Ùµ</t>
  </si>
  <si>
    <t>¶áñÍ³é³Ï³Ý ¹³ë³Ï³ñ·Ù³Ý Ïá¹»ñÁ</t>
  </si>
  <si>
    <t xml:space="preserve">µ³ÅÇÝ </t>
  </si>
  <si>
    <t xml:space="preserve">ËáõÙµ </t>
  </si>
  <si>
    <t>¹³ë</t>
  </si>
  <si>
    <t>02</t>
  </si>
  <si>
    <t>05</t>
  </si>
  <si>
    <t>01</t>
  </si>
  <si>
    <t>´Ûáõç»ï³ÛÇÝ Í³Ëë»ñÇ ·áñÍ³é³Ï³Ý ¹³ë³Ï³ñ·Ù³Ý µ³ÅÇÝÝ»ñÇ, ËÙµ»ñÇ ¨ ¹³ë»ñÇ, ýÇÝ³Ýë³íáñíáÕ Íñ³·ñ»ñÇ ¨ í»ñçÇÝÝ»ñÇë Çñ³Ï³Ý³óÝáÕ Ù³ñÙÇÝÝ»ñÇ ³Ýí³ÝáõÙÝ»ñÁ</t>
  </si>
  <si>
    <t xml:space="preserve">³Û¹ ÃíáõÙ </t>
  </si>
  <si>
    <t>ºñ¨³Ý ù³Õ³ù</t>
  </si>
  <si>
    <t>áñÇó`</t>
  </si>
  <si>
    <t>ù. ì³Õ³ñß³å³ï</t>
  </si>
  <si>
    <t>ÐÐ å³ßïå³ÝáõÃÛ³Ý Ý³Ë³ñ³ñáõÃÛáõÝ</t>
  </si>
  <si>
    <t>î³ñµ»ñáõÃÛáõÝ
(+/-)</t>
  </si>
  <si>
    <t>îñ³Ýëåáñï³ÛÇÝ ÙÇçáóÝ»ñÇ ÁÝÃ³óÇÏ Ýáñá·áõÙ ¨ å³Ñå³ÝáõÙ*</t>
  </si>
  <si>
    <t>Պաշտոնների անվանումները</t>
  </si>
  <si>
    <t>Հաստիքների քանակ</t>
  </si>
  <si>
    <t>ՏԱՐԵԿԱՆ
(հազար դրամ)</t>
  </si>
  <si>
    <t>Ընդամենը պահումներ</t>
  </si>
  <si>
    <t>Տնօրեն</t>
  </si>
  <si>
    <t>Տնօրենի տեղակալ</t>
  </si>
  <si>
    <t>Գլխավոր տեսուչ</t>
  </si>
  <si>
    <t>Գլխավոր հաշվապահ</t>
  </si>
  <si>
    <t>Առաջատար մասնագետ</t>
  </si>
  <si>
    <t>Թարգմանիչ-օպերատոր</t>
  </si>
  <si>
    <t>Վարորդ</t>
  </si>
  <si>
    <t>Հավաքարար</t>
  </si>
  <si>
    <t>ԸՆԴԱՄԵՆԸ</t>
  </si>
  <si>
    <t>²å³Ñáí³-·ñ³Ï³Ý Í³Ëë»ñ</t>
  </si>
  <si>
    <t>Ð³í»Éí³Í 4</t>
  </si>
  <si>
    <t>Ìð²¶ð²ÚÆÜ òàôò²ÜÆÞÜºð</t>
  </si>
  <si>
    <t>â³÷Ç ÙÇ³íáñÁ</t>
  </si>
  <si>
    <t>Ñ³½. ¹ñ³Ù</t>
  </si>
  <si>
    <t>1-ÇÝ  »é³ÙëÛ³Ï</t>
  </si>
  <si>
    <t>1-ÇÝ ÏÇë³ÙÛ³Ï</t>
  </si>
  <si>
    <t>9 ³ÙÇë</t>
  </si>
  <si>
    <t>ï³ñÇ</t>
  </si>
  <si>
    <r>
      <t>ÀÜ¸²ØºÜÀ ºÎ²ØàôîÜºð</t>
    </r>
    <r>
      <rPr>
        <sz val="10"/>
        <rFont val="Arial Armenian"/>
        <family val="2"/>
      </rPr>
      <t>(</t>
    </r>
    <r>
      <rPr>
        <sz val="11"/>
        <rFont val="Arial Armenian"/>
        <family val="2"/>
      </rPr>
      <t xml:space="preserve"> ïáÕ 1.1 + +ïáÕ 1.2 + ïáÕ 1.3 + ïáÕ 1.4 )</t>
    </r>
  </si>
  <si>
    <t>X</t>
  </si>
  <si>
    <t xml:space="preserve">²äð²ÜøÜºðÆ Ø²î²Î²ð²ðàôØÆò ºì Ì²è²ÚàôÂÚàôÜÜºðÆ Ø²îàôòàôØÆò êî²òìàÔ ºÎ²ØàôîÜºð </t>
  </si>
  <si>
    <t>1,1,1</t>
  </si>
  <si>
    <t xml:space="preserve">´Ûáõç»Ý»ñÇó ëï³óíáÕ »Ï³ÙáõïÝ»ñ </t>
  </si>
  <si>
    <t>1,1,1,1</t>
  </si>
  <si>
    <t>ºÏ³ÙáõïÝ»ñ Ð³Û³ëï³ÝÇ Ð³Ýñ³å»ïáõÃÛ³Ý å»ï³Ï³Ý µÛáõç»Çó</t>
  </si>
  <si>
    <t>1,1,1,2</t>
  </si>
  <si>
    <t>ºÏ³ÙáõïÝ»ñ Ñ³Ù³ÛÝùÝ»ñÇ µÛáõç»Ý»ñÇó</t>
  </si>
  <si>
    <t>1,1,1,3</t>
  </si>
  <si>
    <t>ºÏ³ÙáõïÝ»ñ Ð³Û³ëï³ÝÇ Ð³Ýñ³å»ïáõÃÛ³Ý êáóÇ³É³Ï³Ý ³å³Ñáí³·áõÃÛ³Ý å»ï³Ï³Ý ÑÇÙÝ³¹ñ³ÙÇ µÛáõç»Çó</t>
  </si>
  <si>
    <t>1,1,2</t>
  </si>
  <si>
    <t>²ÛÉ ³ÕµÛáõñÝ»ñÇó ëï³óíáÕ »Ï³ÙáõïÝ»ñ</t>
  </si>
  <si>
    <t>1,1,2,1</t>
  </si>
  <si>
    <t>ä»ï³Ï³Ý áã ³é¨ïñ³ÛÇÝ Ï³½Ù³Ï»ñåáõÃÛáõÝÝ»ñÇó</t>
  </si>
  <si>
    <t>1,1,2,2</t>
  </si>
  <si>
    <t xml:space="preserve">²ÛÉ ³ÕµÛáõñÝ»ñÇó </t>
  </si>
  <si>
    <t>1,2</t>
  </si>
  <si>
    <t>¸ð²Ø²ÞÜàðÐÜºðÆ Òºìàì êî²òìàÔ ºÎ²ØàôîÜºð</t>
  </si>
  <si>
    <t>1,2,1</t>
  </si>
  <si>
    <t>´Ûáõç»Ý»ñÇó ëï³óíáÕ ¹ñ³Ù³ßÝáñÑÝ»ñ</t>
  </si>
  <si>
    <t>1,2,1,1</t>
  </si>
  <si>
    <t>¸ñ³Ù³ßÝáñÑÝ»ñ Ð³Û³ëï³ÝÇ Ð³Ýñ³å»ïáõÃÛ³Ý å»ï³Ï³Ý µÛáõç»Çó</t>
  </si>
  <si>
    <t>1,2,1,2</t>
  </si>
  <si>
    <t>¸ñ³Ù³ßÝáñÑÝ»ñ Ñ³Ù³ÛÝùÝ»ñÇ µÛáõç»Ý»ñÇó</t>
  </si>
  <si>
    <t>1,2,1,3</t>
  </si>
  <si>
    <t>¸ñ³Ù³ßÝáñÑÝ»ñ Ð³Û³ëï³ÝÇ Ð³Ýñ³å»ïáõÃÛ³Ý êáóÇ³É³Ï³Ý ³å³Ñáí³·áõÃÛ³Ý å»ï³Ï³Ý ÑÇÙÝ³¹ñ³ÙÇ µÛáõç»Çó</t>
  </si>
  <si>
    <t>1,2,2</t>
  </si>
  <si>
    <t>úï³ñ»ñÏñÛ³ Ï³é³í³ñáõÃÛáõÝÝ»ñÇó ëï³óíáÕ ¹ñ³Ù³ßÝáñÑÝ»ñ</t>
  </si>
  <si>
    <t>1,2,2,1</t>
  </si>
  <si>
    <t>1,2,2,2</t>
  </si>
  <si>
    <t>1,2,3</t>
  </si>
  <si>
    <t>ØÇç³½·³ÛÇÝ Ï³½Ù³Ï»ñåáõÃÛáõÝÝ»ñÇó ëï³óíáÕ ¹ñ³Ù³ßÝáñÑÝ»ñ</t>
  </si>
  <si>
    <t>1,3</t>
  </si>
  <si>
    <t xml:space="preserve">Ð²Ú²êî²ÜÆ Ð²Üð²äºîàôÂÚ²Ü äºî²Î²Ü ´ÚàôæºÆò êî²òìàÔ êàô´êÆ¸Æ²Üºð </t>
  </si>
  <si>
    <t>1,4</t>
  </si>
  <si>
    <t>²ÚÈ ºÎ²ØàôîÜºð</t>
  </si>
  <si>
    <r>
      <t xml:space="preserve">ÀÜ¸²ØºÜÀ Ì²Êêºð </t>
    </r>
    <r>
      <rPr>
        <sz val="11"/>
        <rFont val="Arial Armenian"/>
        <family val="2"/>
      </rPr>
      <t>(ïáÕ 2.1 + ïáÕ 2.2 + ïáÕ 2.3 + ïáÕ 2.4 + ïáÕ 2.5)</t>
    </r>
  </si>
  <si>
    <t>²ÞÊ²î²ì²ðÒ ºì ¸ð²Ü Ð²ì²ê²ðºòì²Ì ìÖ²ðÜºð</t>
  </si>
  <si>
    <t>¸ð²Ø²ÞÜàðÐÜºð ºì ²ÚÈ îð²ÜêüºðîÜºð</t>
  </si>
  <si>
    <t>2,3,1</t>
  </si>
  <si>
    <t>ä»ï³Ï³Ý áã ³é¨ïñ³ÛÇÝ Ï³½Ù³Ï»ñåáõÃÛáõÝÝ»ñÇÝ</t>
  </si>
  <si>
    <t>2,3,2</t>
  </si>
  <si>
    <t>àõë³ÝáÕÝ»ñÇÝ (ëáíáñáÕÝ»ñÇÝ)</t>
  </si>
  <si>
    <t>2,3,3</t>
  </si>
  <si>
    <t>²ÛÉ</t>
  </si>
  <si>
    <t xml:space="preserve">²äð²ÜøÜºðÆ Ø²î²Î²ð²ðØ²Ü ºì Ì²è²ÚàôÂÚàôÜÜºðÆ Ø²îàôòØ²Ü ¸ÆØ²ò ìÖ²ðàôØÜºð </t>
  </si>
  <si>
    <t>2,4,1</t>
  </si>
  <si>
    <t>2,4,2</t>
  </si>
  <si>
    <t xml:space="preserve">²ÛÉ </t>
  </si>
  <si>
    <t>²ÚÈ ìÖ²ðàôØÜºð</t>
  </si>
  <si>
    <t>2,5,1</t>
  </si>
  <si>
    <t xml:space="preserve">´Ûáõç»Ý»ñ Ï³ï³ñíáÕ í×³ñáõÙÝ»ñ </t>
  </si>
  <si>
    <t>2,5,1,1</t>
  </si>
  <si>
    <t>Ð³Û³ëï³ÝÇ Ð³Ýñ³å»ïáõÃÛ³Ý å»ï³Ï³Ý µÛáõç»</t>
  </si>
  <si>
    <t>2.5.1.1.1</t>
  </si>
  <si>
    <t>Ð³ñÏ»ñ ¨ ïáõñù»ñ</t>
  </si>
  <si>
    <t>2.5.1.1.2</t>
  </si>
  <si>
    <t>2,5,1,2</t>
  </si>
  <si>
    <t>Ð³Ù³ÛÝùÝ»ñÇ µÛáõç»Ý»ñ</t>
  </si>
  <si>
    <t>2.5.1.2.1</t>
  </si>
  <si>
    <t>2.5.1.2.2</t>
  </si>
  <si>
    <t>2,5,1,3</t>
  </si>
  <si>
    <t>Ð³Û³ëï³ÝÇ Ð³Ýñ³å»ïáõÃÛ³Ý êáóÇ³É³Ï³Ý ³å³Ñáí³·áõÃÛ³Ý å»ï³Ï³Ý ÑÇÙÝ³¹ñ³ÙÇ µÛáõç»</t>
  </si>
  <si>
    <t>2.5.1.3.1</t>
  </si>
  <si>
    <t>2.5.1.3.2</t>
  </si>
  <si>
    <t>2,5,2</t>
  </si>
  <si>
    <t>²ÛÉ ³ÝÓ³Ýó Ï³ï³ñíáÕ í×³ñáõÙÝ»ñ</t>
  </si>
  <si>
    <t>2,5,2,1</t>
  </si>
  <si>
    <t>2,5,2,2</t>
  </si>
  <si>
    <r>
      <t xml:space="preserve">¼àôî ¸ð²Ø²Î²Ü Ðàêøºð àâ üÆÜ²Üê²Î²Ü ²ÎîÆìÜºðàôØ Üºð¸ðàôØÜºðÆò                                       </t>
    </r>
    <r>
      <rPr>
        <sz val="8"/>
        <rFont val="Arial Armenian"/>
        <family val="2"/>
      </rPr>
      <t>(ïáÕ 4.2 - ïáÕ  4.1 )</t>
    </r>
  </si>
  <si>
    <t>Î³åÇï³É ³ÏïÇíÝ»ñÇ Ó»éù µ»ñáõÙ</t>
  </si>
  <si>
    <t>Î³åÇï³É ³ÏïÇíÝ»ñÇ í³×³éùÇó Ùáõïù»ñ</t>
  </si>
  <si>
    <r>
      <t xml:space="preserve">ÀÜ¸²ØºÜÀ ¸ð²Ø²Î²Ü Ð²ìºÈàôð¸ (ä²Î²êàôð¸) </t>
    </r>
    <r>
      <rPr>
        <sz val="11"/>
        <rFont val="Arial Armenian"/>
        <family val="2"/>
      </rPr>
      <t>( ïáÕ 3 + ïáÕ 4)</t>
    </r>
  </si>
  <si>
    <t>¼àôî ¸ð²Ø²Î²Ü Ðàêøºð üÆÜ²Üê²Î²Ü ²ÎîÆìÜºðàôØ Î²î²ðì²Ì  Üºð¸ðàôØÜºðÆò                 (ïáÕ 6.2 - ïáÕ  6.1 )</t>
  </si>
  <si>
    <t>üÇÝ³Ýë³Ï³Ý ³ÏïÇíÝ»ñáõÙ Ý»ñ¹ñáõÙÝ»ñ</t>
  </si>
  <si>
    <t>üÇÝ³Ýë³Ï³Ý ³ÏïÇíÝ»ñÇ í³×³éùÇó Ùáõïù»ñ</t>
  </si>
  <si>
    <t xml:space="preserve"> ¸ð²Ø²Î²Ü ØÆæàòÜºðÆ ¼àôî ²ðî²Ðàêø üÆÜ²Üê²Î²Ü ¶àðÌàôÜºàôÂÚàôÜÆò</t>
  </si>
  <si>
    <r>
      <t xml:space="preserve">¸ð²Ø²Î²Ü ØÆæàòÜºðÆ ä²Þ²ðÜºðÆ ¼àôî öàöàÊàôÂÚàôÜ                             </t>
    </r>
    <r>
      <rPr>
        <sz val="11"/>
        <rFont val="Arial Armenian"/>
        <family val="2"/>
      </rPr>
      <t>( ïáÕ 5 + ïáÕ 6 - ïáÕ 7)</t>
    </r>
  </si>
  <si>
    <t xml:space="preserve">        §ÐàôØ²ÜÆî²ð ²Î²Ü²¼ºðÌØ²Ü ºì öàðÒ²¶Æî²Î²Ü ÎºÜîðàÜ¦ äºî²Î²Ü àâ ²èºìîð²ÚÆÜ Î²¼Ø²ÎºðäàôÂÚ²Ü üÆÜ²Üê²îÜîºê²Î²Ü ¶àðÌàôÜºàôÂÚ²Ü </t>
  </si>
  <si>
    <t>´³ÅÇÝ</t>
  </si>
  <si>
    <t>¸³ë</t>
  </si>
  <si>
    <t>Ìñ³·Çñ</t>
  </si>
  <si>
    <t>ÊáõÙµ</t>
  </si>
  <si>
    <t>Ð³í»Éí³Í N 1</t>
  </si>
  <si>
    <t>Ð³í»Éí³Í N 2</t>
  </si>
  <si>
    <t>Ð³í»Éí³Í N 3</t>
  </si>
  <si>
    <t>ÀÜÂ²òÆÎ ¸ð²Ø²ÞÜàðÐÜ²ð</t>
  </si>
  <si>
    <t>Î²äÆî²È ¸ð²Ø²ÞÜàðÐÜºð</t>
  </si>
  <si>
    <t>Ð³í»Éí³Í N 5</t>
  </si>
  <si>
    <t>Ð³í»Éí³Í N 8</t>
  </si>
  <si>
    <t>Ð³í»Éí³Í N 9</t>
  </si>
  <si>
    <t>Î³åÇ Í³é³ÛáõÃÛáõÝÝ»ñի ·Íáí Í³Ëë»ñ</t>
  </si>
  <si>
    <t>´çç³ÛÇÝ Ñ»é³ËáëÝ»ñÇó ¹»åÇ ÐÐ µçç³ÛÇÝ, ù³Õ³ù³ÛÇÝ ó³Ýó»ñ, ÇÝãå»ë Ý³¨ ÙÇç³½·³ÛÇÝ áõÕÕáõÃÛ³Ùµ Ï³ï³ñíáÕ ½³Ý·»ñÇ Ëáë»É³Å³Ù³Ý³Ï</t>
  </si>
  <si>
    <t>ñáå»</t>
  </si>
  <si>
    <t>Ð»é³ËáëÝ»ñÇ ù³Ý³ÏÁ
(Ñ³ï)</t>
  </si>
  <si>
    <t>ðáå»Ý»ñÇ ù³Ý³ÏÁ ³Ùë³Ï³Ý</t>
  </si>
  <si>
    <t>´çç³ÛÇÝ Ñ»é³ËáëÝ»ñÇ µ³Å³Ýáñ¹³ÛÇÝ í×³ñ</t>
  </si>
  <si>
    <t>ÆÝï»ñÝ»ï Ï³å</t>
  </si>
  <si>
    <t>²Ùë³Ï³Ý ³ñÅ»ùÁ 
(¹ñ³Ù)</t>
  </si>
  <si>
    <t>¹ñ³Ù</t>
  </si>
  <si>
    <t>üÇùëí³Í Ñ»é³Ëáë³Ñ³Ù³ñÇ ÙÇ³óÝáÕ ·ÍÇ ³Ùë³Ï³Ý ëå³ë³ñÏÙ³Ý í×³ñ</t>
  </si>
  <si>
    <t>ØÇ³Ýí³·
(¹ñ³Ù)</t>
  </si>
  <si>
    <t>üÇùëí³Í Ñ»é³Ëáë³Ñ³Ù³ñÇó ÙÇçù³Õ³ù³ÛÇÝ ¨ ÙÇç³½·³ÛÇÝ ½³Ý·»ñÇ Ëáë»É³Å³Ù³Ý³ÏÇ í×³ñµ³Å³Ýáñ¹³ÛÇÝ í×³ñ</t>
  </si>
  <si>
    <t>üÇùëí³Í Ñ»é³Ëáë³Ñ³Ù³ñÇó ñáå³í×³ñ ï»Õ³Ï³Ý ½Ý·»ñÇ Ñ³Ù³ñ</t>
  </si>
  <si>
    <t>ÀÜ¸²ØºÜÀ î²ðºÎ²Ü
(Ñ³½³ñ ¹ñ³Ù)</t>
  </si>
  <si>
    <t>ÎáÙáõÝ³É Í³é³ÛáõÃÛáõÝÝ»ñÇ ·Íáí Í³Ëë»ñ</t>
  </si>
  <si>
    <t>Ù3</t>
  </si>
  <si>
    <t>æñ³Ù³ï³Ï³ñ³ñáõÙ ¨ çñ³Ñ»é³óáõÙ</t>
  </si>
  <si>
    <t>ØÇ³íáñÇ ³ñÅ»ùÁ</t>
  </si>
  <si>
    <t>ÀÝ¹³Ù»ÝÁ  ï³ñ»Ï³Ý ·áõÙ³ñÁ
(Ñ³½. ¹ñ³Ù)</t>
  </si>
  <si>
    <t>Ð³í»Éí³Í N 10</t>
  </si>
  <si>
    <t>Ð³í»Éí³Í N 11</t>
  </si>
  <si>
    <t>Ð³í»Éí³Í N 12</t>
  </si>
  <si>
    <t>ÉÇïñ</t>
  </si>
  <si>
    <t>Ð³í»Éí³Í N 14</t>
  </si>
  <si>
    <t>Ð³í»Éí³Í N 15</t>
  </si>
  <si>
    <t>Ð³í»Éí³Í N 16</t>
  </si>
  <si>
    <t>ä³ñï³¹Çñ í×³ñÝ»ñÇ ·Íáí Í³Ëë»ñ</t>
  </si>
  <si>
    <t>´³ÝÏ³ÛÇÝ ·áñÍ³ñùÝ»ñÇ Å³Ù³Ý³Ï í×³ñíáÕ ·áõÙ³ñ</t>
  </si>
  <si>
    <r>
      <t xml:space="preserve">ÀÜ¸²ØºÜÀ ¸ð²Ø²Î²Ü ØÆæàòÜºðÆ Ð²ìºÈàôð¸ (ä²Î²êàôð¸) ¶àðÌ²èÜ²Î²Ü ¶àðÌàôÜºàôÂÚàôÜÆò                         </t>
    </r>
    <r>
      <rPr>
        <sz val="11"/>
        <rFont val="Arial Armenian"/>
        <family val="2"/>
      </rPr>
      <t>(ïáÕ 1 - ïáÕ 2)</t>
    </r>
  </si>
  <si>
    <t>Ößïí³Í  ·áÛáõÃÛáõÝ áõÝ»óáÕ å³ñï³íáñáõÃÛáõÝÝ»ñÁ
(1+2)</t>
  </si>
  <si>
    <t>ÀÝ¹³Ù»ÝÁ Áëï Íñ³·ñÇ 
(3+4)</t>
  </si>
  <si>
    <t>öá÷áËáõÃÛáõÝÝ»ñ ·áÛáõÃÛáõÝ áõÝ»óáÕ å³ñï³íáñáõÃÛáõÝÝ»ñáõÙ` 
(+/-)</t>
  </si>
  <si>
    <t>ä³ßïå³ÝáõÃÛáõÝ</t>
  </si>
  <si>
    <t>ä³ßïå³ÝáõÃÛáõÝ (³ÛÉ ¹³ë»ñÇÝ ãå³ïÏ³ÝáÕ)</t>
  </si>
  <si>
    <t>ÀÜ¸²ØºÜÀ ¸ð²Ø²ÞÜàðÐÜ²ð</t>
  </si>
  <si>
    <t>Ù2</t>
  </si>
  <si>
    <t>Ð³í»Éí³Í N 17</t>
  </si>
  <si>
    <t>Ð³í»Éí³Í N 18</t>
  </si>
  <si>
    <t>³é³çÇÝ »é³ÙëÛ³Ï</t>
  </si>
  <si>
    <t>Ð³í»Éí³Í N 13</t>
  </si>
  <si>
    <t>²Ýí³ÝáõÙÁ</t>
  </si>
  <si>
    <t>ä³ïíÇñ³ÏáõÃÛ³Ý ³Ý¹³ÙÇ ëÝÝ¹Ç Ñ»ï Ï³åí³Í Í³Ëë (ûñ³Ï³Ý)</t>
  </si>
  <si>
    <t>ä³ßïáÝ³Ï³Ý ×³ßÇ Ñ»ï Ï³åí³Í Í³Ëë</t>
  </si>
  <si>
    <t>êáõñ×Ç ÁÝ¹ÙÇçÙ³Ý Ñ»ï Ï³åí³Í Í³Ëë</t>
  </si>
  <si>
    <t>Ðáõß³Ýí»ñÝ»ñ` Ñ³ÛÏ³Ï³Ý ËáñÑñ¹³ÝÇßáí (å³ïíÇñ³ÏáõÃÛ³Ý ¹»Ï³í³ñÝ»ñÇ Ñ³Ù³ñ)</t>
  </si>
  <si>
    <t>Ðáõß³Ýí»ñÝ»ñ` Ñ³ÛÏ³Ï³Ý ËáñÑñ¹³ÝÇßáí (å³ïíÇñ³ÏáõÃÛ³Ý ³Ý¹³ÙÝ»ñÇ Ñ³Ù³ñ)</t>
  </si>
  <si>
    <t>Øß³ÏáõÃ³ÛÇÝ ÙÇçáó³éáõÙÝ»ñ</t>
  </si>
  <si>
    <t>¶ñ³ë»ÝÛ³Ï³ÛÇÝ ¨ ³ÛÉ Í³Ëë»ñ</t>
  </si>
  <si>
    <t>úñ»ñÇ ù³Ý³ÏÁ</t>
  </si>
  <si>
    <t>ä³ïíÇñ³ÏáõÃÛ³Ý ³Ý¹³ÙÝ»ñÇ Ãí³ù³Ý³ÏÁ</t>
  </si>
  <si>
    <t>Ð³×³Ë³Ï³ÝáõÃÛ³Ý ù³Ý³ÏÁ ï³ñ»Ï³Ý</t>
  </si>
  <si>
    <t>Ì³Ëë»ñÇ ã³÷Á Ù»Ï Ñá·áõ ·Íáí (¹ñ³Ù)</t>
  </si>
  <si>
    <t>Ü»ñÏ³Û³óáõóã³Ï³Ý Í³Ëë»ñ*</t>
  </si>
  <si>
    <t>îñ³Ýëåáñï³ÛÇÝ ÝÛáõÃ»ñ**</t>
  </si>
  <si>
    <r>
      <t>Ì³ÝáÃ³·ñáõÃÛáõÝ*</t>
    </r>
    <r>
      <rPr>
        <sz val="10"/>
        <rFont val="Arial Armenian"/>
        <family val="0"/>
      </rPr>
      <t xml:space="preserve"> ïñ³Ýëåáñï³ÛÇÝ ÙÇçáóÝ»ñÇ å³Ñå³ÝÙ³Ý Í³Ëë»ñÁ Ñ³ßí³ñÏí»É »Ý ÐÐ å³ßïå³ÝáõÃÛ³Ý Ý³Ë³ñ³ñÇ 2001Ã. ë»åï»Ùµ»ñÇ 11-Ç §¼ÇÝí³Í áõÅ»ñáõÙ ëå³é³½ÇÝáõÃÛ³Ý ¨ ï»ËÝÇÏ³ÛÇ ß³Ñ³·áñÍÙ³Ý áõ Ýáñá·Ù³Ý ³ßË³ï³ÝùÝ»ñÁ Ï³ÝáÝ³Ï³ñ·»Éáõ Ù³ëÇÝ¦ N 705 Ññ³Ù³Ýáí ë³ÑÙ³Ýí³Í ÝáñÙ³ïÇíÝ»ñÇÝ Ñ³Ù³å³ï³ëË³Ý                             </t>
    </r>
  </si>
  <si>
    <r>
      <t>Ì³ÝáÃ³·ñáõÃÛáõÝ**</t>
    </r>
    <r>
      <rPr>
        <sz val="10"/>
        <rFont val="Arial Armenian"/>
        <family val="0"/>
      </rPr>
      <t xml:space="preserve"> ïñ³Ýëåáñï³ÛÇÝ ÙÇçáóÝ»ñÇ í³é»ÉÇùÇ Í³Ëë»ñÁ Ñ³ßí³ñÏí»É »Ý ÐÐ å»ï³Ï³Ý µÛáõç»Çó ÐÐ å»ï³Ï³Ý Ï³é³í³ñÙ³Ý Ù³ñÙÇÝÝ»ñÇÝ Ñ³ïÏ³óíáÕ í³é»ÉÇùÇ Í³Ëë»ñÇÝ Ñ³Ù³ÝÙ³Ý, Ù³ëÝ³íáñ³å»ë Ûáõñ³ù³ÝãÛáõñ ³íïáÙ»ù»Ý³ÛÇ ·Íáí ûñ³Ï³Ý ÙÇçÇÝÁ 10 ÉÇïñ í³é»ÉÇùÇ Ñ³ßíáí, ÇëÏ ³Ùë³Ï³Ý ß³Ñ³·áñÍÙ³Ý ûñ»ñÁ 22:</t>
    </r>
  </si>
  <si>
    <r>
      <t>Ì³ÝáÃ³·ñáõÃÛáõÝ*</t>
    </r>
    <r>
      <rPr>
        <sz val="10"/>
        <color indexed="8"/>
        <rFont val="Arial Armenian"/>
        <family val="2"/>
      </rPr>
      <t xml:space="preserve"> Ý»ñÏ³Û³óáõóã³Ï³Ý Í³Ëë»ñÇ Ñ³ßí³ñÏÙ³Ý ÑÇÙù ¿ Ñ³Ý¹Çë³ó»É ÐÐ Ï³é³í³ñáõÃÛ³Ý 2009Ã. ë»åï»Ùµ»ñÇ 10-Ç §Ð³Û³ëï³ÝÇ Ð³Ýñ³å»ïáõÃÛáõÝ Å³Ù³ÝáÕ å³ßïáÝ³Ï³Ý å³ïíÇñ³ÏáõÃÛáõÝÝ»ñÇ ÁÝ¹áõÝ»ÉáõÃÛ³Ý Ñ»ï Ï³åí³Í` ÐÐ å»ï³Ï³Ý Ï³é³í³ñÙ³Ý Ù³ñÙÇÝÝ»ñÇ ÏáÕÙÇó Ï³ï³ñíáÕ Í³Ëë»ñÇ Ù³ëÇÝ¦ N 1036 áñáßáõßÙ³Ùµ ë³ÑÙ³Ýí³Í Í³Ëë»ñÇ ã³÷»ñÁ: Ð³Ûïáí Ý³Ë³ï»ëí³Í ·áõÙ³ñÇ Ù»ÍáõÃÛáõÝÁ Ï³½ÙáõÙ ¿ ÁÝ¹Ñ³Ù»ÝÁ å³Ñ³ÝçíáÕ ·áõÙ³ñÇ 80%:</t>
    </r>
  </si>
  <si>
    <t xml:space="preserve"> ¶»Õ³ñùáõÝÇùÇ Ù³ñ½</t>
  </si>
  <si>
    <t xml:space="preserve"> ì³Ûáó ÒáñÇ Ù³ñ½</t>
  </si>
  <si>
    <t>²ñ³·³ÍáïÝÇ Ù³ñ½</t>
  </si>
  <si>
    <t xml:space="preserve"> ²ñ³ñ³ïÇ Ù³ñ½</t>
  </si>
  <si>
    <t xml:space="preserve"> ²ñÙ³íÇñÇ Ù³ñ½</t>
  </si>
  <si>
    <t xml:space="preserve"> Èáéáõ Ù³ñ½</t>
  </si>
  <si>
    <t>Îáï³ÛùÇ Ù³ñ½</t>
  </si>
  <si>
    <t xml:space="preserve"> ÞÇñ³ÏÇ Ù³ñ½</t>
  </si>
  <si>
    <t xml:space="preserve"> êÛáõÝÇùÇ Ù³ñ½</t>
  </si>
  <si>
    <t>î³íáõßÇ Ù³ñ½</t>
  </si>
  <si>
    <t>ÀÜ¸²ØºÜÀ 
(Ñ³½³ñ  ¹ñ³Ù)</t>
  </si>
  <si>
    <t>Ռուս.Դաշն.ք.Մոսկվա</t>
  </si>
  <si>
    <t>îñ³Ýëåáñï³ÛÇÝ ÙÇçáóÝ»ñÇ գրանցում ապահովագրություն</t>
  </si>
  <si>
    <t>Գրասենյակի վարձակալություն</t>
  </si>
  <si>
    <t>ÀÝ¹³Ù»ÝÁ
·áñÍáõÕÙ³Ý Í³Ëë»ր
(Ñ³½³ñ ¹ñ³Ù)</t>
  </si>
  <si>
    <t>Համակարգչային ծառայության ծախսեր</t>
  </si>
  <si>
    <t>Համակարգչային ծրագրի ծառայության</t>
  </si>
  <si>
    <t>Տեղեկատվական ծառայության ծախսեր</t>
  </si>
  <si>
    <t>Հանրային տեղեկատվական ծախսեր</t>
  </si>
  <si>
    <t>Կառավարչական ծախսեր</t>
  </si>
  <si>
    <t>Փորձագիտական ծառայության ծախսեր</t>
  </si>
  <si>
    <t>Եկամտային հարկ</t>
  </si>
  <si>
    <t xml:space="preserve">ì³ñã³Ï³Ý ë³ñù³íáñáõÙÝ»ñ </t>
  </si>
  <si>
    <t>Ավագ մասնագետ</t>
  </si>
  <si>
    <t>Գլխավոր մասնագետ</t>
  </si>
  <si>
    <t>²ØÜ, ù. Վերջինիա</t>
  </si>
  <si>
    <t>Վրաստան ք.Թբիլիսի</t>
  </si>
  <si>
    <t>¹ñ³Ù:</t>
  </si>
  <si>
    <t xml:space="preserve">1 ºìðà = </t>
  </si>
  <si>
    <t>Այլ ծախսեր</t>
  </si>
  <si>
    <t>գույքահարկ</t>
  </si>
  <si>
    <t>Աշխատակազմի մասնագիտական զարգացման ծառայություն</t>
  </si>
  <si>
    <t>Մասնակցության í×³ñÝ»ñÇ ·Íáí Í³Ëë»ñ</t>
  </si>
  <si>
    <t>Ð³í»Éí³Í N 19</t>
  </si>
  <si>
    <t>Ð³í»Éí³Í N 20</t>
  </si>
  <si>
    <t>Տեղեկատվական ծառայություններ</t>
  </si>
  <si>
    <t>Կառավարչական ծառայություններ</t>
  </si>
  <si>
    <t>Փորձագիտական ծառայություններ</t>
  </si>
  <si>
    <t>Ð³í»Éí³Í N 21</t>
  </si>
  <si>
    <t>Խորհրդատվական ծառայություններ</t>
  </si>
  <si>
    <t>Տեղեկատվական Բաժանորդագրություն</t>
  </si>
  <si>
    <t>Տեղեկատվական բաժանորդագրություն</t>
  </si>
  <si>
    <t>Խորհրդատվական ծառայության ծախսեր</t>
  </si>
  <si>
    <t>Մասնակցության վճարների  ծախսեր</t>
  </si>
  <si>
    <t>Կադրերի գծով մասնագետ</t>
  </si>
  <si>
    <t>Համակարգչային մասնագետ</t>
  </si>
  <si>
    <t>Սուրհանդակային ծառայություն</t>
  </si>
  <si>
    <t>ÂáõÕÃ տուֆ/500</t>
  </si>
  <si>
    <t>Ծրար</t>
  </si>
  <si>
    <t>Î³ñÇã</t>
  </si>
  <si>
    <t>Գծանշիչ</t>
  </si>
  <si>
    <t>Ավտոմեքենքների ï»ËÝÇÏ³Ï³Ý ëå³ë³ñÏուÙ</t>
  </si>
  <si>
    <t>Ավտոմեքենքների ապահովագրություն</t>
  </si>
  <si>
    <t>Ավտոմեքենքների ³íïáÙ»ù»Ý³Ý»ñÇ ï»ËÝÇÏ³Ï³Ý ëå³ë³ñÏÙ³Ý Í³é³ÛáõÃÛáõÝÝ»ñ</t>
  </si>
  <si>
    <t>Պատչենահանման մեքենայի ïáÝ»ñ³ÛÇÝ ù³ñïñÇçÝ»ñ</t>
  </si>
  <si>
    <t>Օրագրեր</t>
  </si>
  <si>
    <t>Տեղափոխում</t>
  </si>
  <si>
    <t>կմ</t>
  </si>
  <si>
    <t>Ցեմենտ</t>
  </si>
  <si>
    <t>կգ</t>
  </si>
  <si>
    <t>Ավազ</t>
  </si>
  <si>
    <t>Թագագլխիկներ</t>
  </si>
  <si>
    <t>³Û¹ ÃíáõÙ` աշխատանք</t>
  </si>
  <si>
    <t>տեղադրման աշխատանքներ</t>
  </si>
  <si>
    <t>դրամ</t>
  </si>
  <si>
    <t>04</t>
  </si>
  <si>
    <t>ՎՏԲ µ³ÝÏáõÙ µ³óí³Í Ñ³ßí»Ñ³Ù³ñÇ ëå³ë³ñÏÙ³Ý Í³Ëë»ñ</t>
  </si>
  <si>
    <t>Աուդիտորական ծառայություն</t>
  </si>
  <si>
    <t>Խորվաթիա Զագրեբ</t>
  </si>
  <si>
    <t>Դուշամբե Տաջիկստան</t>
  </si>
  <si>
    <t>Էստոնիա Տալին</t>
  </si>
  <si>
    <t>Աուդիտորական ծառայության ծախսեր</t>
  </si>
  <si>
    <t>Ոչ-նյութական հիմնական միջոցներ</t>
  </si>
  <si>
    <t>²ñïáÝ³·ñí³Í Ñ³Ù³Ï³ñ·ñ³ÛÇÝ Íñ³·Çñ</t>
  </si>
  <si>
    <t>բնական գազ</t>
  </si>
  <si>
    <t>Մասնագետ</t>
  </si>
  <si>
    <t>üÇùëí³Í Ñ»é³Ëáë³Ñ³Ù³ñÇ  ·ÍերÇ ÙÇ³óում</t>
  </si>
  <si>
    <t>Ñ»é³Ñ³Õáñ¹³ÏóáõÃÛ³Ý ë³ñù³íáñáõÙÝ»ñÇ ï»Õ³¹ñáõÙ</t>
  </si>
  <si>
    <t>Համակարգչային սարքերի վերանորոգում և սպասարկում</t>
  </si>
  <si>
    <t>Տուժածների աջակցության նյութեր՝ դպրոցական պայուսակ լրակազմ</t>
  </si>
  <si>
    <t>Ականային վտանգից տուժած անձանց վերականգնում ռեաբիլիտացիա երեխաների ճամաբար կազմակերպում   12 օր օրական 5875դր</t>
  </si>
  <si>
    <t>մասնագետ</t>
  </si>
  <si>
    <t>Տնօրենի խորհրդական</t>
  </si>
  <si>
    <t>Սոց վճար</t>
  </si>
  <si>
    <t>Դրոշմանիշային վճար</t>
  </si>
  <si>
    <t>Աշխատակից</t>
  </si>
  <si>
    <t>Գործավար-թարգմանիչ</t>
  </si>
  <si>
    <t>մասնագետ` հասարակայնության հետ կապերի</t>
  </si>
  <si>
    <t>Տնօրենի օգնական</t>
  </si>
  <si>
    <t>Ð³í»Éí³Í N 7</t>
  </si>
  <si>
    <t>Ìñ³·ñÇ ·Íáí 2019-2021ÃÃ. ØÄÌÌ-áí Ý³Ë³ï»ëí³Í ã³÷³ù³Ý³ÏÝ»ñÁ (·áÛáõÃÛáõÝ áõÝ»óáÕ å³ñï³íáñáõÃÛáõÝÝ»ñ)</t>
  </si>
  <si>
    <t>2019Ã. µÛáõç»ï³ÛÇÝ ýÇÝ³Ýë³íáñÙ³Ý Ñ³Ûï</t>
  </si>
  <si>
    <t>Տեխնիկական սարքեր</t>
  </si>
  <si>
    <t>2019թ ԱՄՍԱԿԱՆ
 (դրամ)</t>
  </si>
  <si>
    <t>Այլ մասնագիտական ծառայություններ</t>
  </si>
  <si>
    <t>Ականազերծման ծառայություններ</t>
  </si>
  <si>
    <t>Աշխատակազմի մասնագիտական զարգացման ծառայության ծախսեր</t>
  </si>
  <si>
    <r>
      <t>Ì³ÝáÃ³·ñáõÃÛáõÝ*</t>
    </r>
    <r>
      <rPr>
        <sz val="10"/>
        <rFont val="Arial Armenian"/>
        <family val="0"/>
      </rPr>
      <t xml:space="preserve"> Ñ³ßí³ñÏÝ»ñáõÙ ÑÇÙù ¿ ÁÝ¹áõÝí»É 2019-2021ÃÃ. ØÄÌÌ-áí 2018Ã. Ñ³Ù³ñ Ý³Ë³ï»ëí³Í ³ñï³ñÅáõÛÃÇ ÷áË³ñÏÙ³Ý ã³÷»ñÁ ³ÛÝ ¿` 1 ²ØÜ ¹áÉ³ñ =</t>
    </r>
  </si>
  <si>
    <r>
      <t>Ì³ÝáÃ³·ñáõÃÛáõÝ**</t>
    </r>
    <r>
      <rPr>
        <sz val="10"/>
        <rFont val="Arial Armenian"/>
        <family val="0"/>
      </rPr>
      <t xml:space="preserve"> û¹³Ý³íÇ ïáÙë»ñÇ ·Ý»ñÇ ÑÇÙùáõÙ ÁÝ¹áõÝí»É ¿ 2018Ãí³Ï³ÝÇ ·áñÍáÕ ë³Ï³·Ý»ñÁ:</t>
    </r>
  </si>
  <si>
    <t>Դիզվառելիք</t>
  </si>
  <si>
    <t>ՎՔՆ</t>
  </si>
  <si>
    <t>Այլ տրանսպորտային նյութեր</t>
  </si>
  <si>
    <t>մ2</t>
  </si>
  <si>
    <t>´»Ý½ÇÝ պրեմիում</t>
  </si>
  <si>
    <t>´»Ý½ÇÝ ռեգուլյար</t>
  </si>
  <si>
    <t>Ավտոմեքենքների ապահովագրություն Casco</t>
  </si>
  <si>
    <t>Բանկային ծառայութուն</t>
  </si>
  <si>
    <t>Ազգաբնակչության իրազեկում բրյոշուրների միջոցով</t>
  </si>
  <si>
    <t xml:space="preserve"> Դյուրակիր Ð³Ù³Ï³ñ·Çã</t>
  </si>
  <si>
    <t>GSP սարք</t>
  </si>
  <si>
    <t>Լազերային հարթաչափ</t>
  </si>
  <si>
    <t>Ð³í»Éí³Í N 6</t>
  </si>
  <si>
    <t>Աշխատավարձի  չափը 2019թ</t>
  </si>
  <si>
    <t>Առձեռն աշխատավարձ 2019թ</t>
  </si>
  <si>
    <t>2020 Ãí³Ï³ÝÇ µÛáõç»ï³ÛÇÝ Ìñ³·ñ»ñÇ ·Íáí ³Ù÷á÷ ýÇÝ³Ýë³íáñÙ³Ý óáõó³ÝÇßÝ»ñ</t>
  </si>
  <si>
    <t>Ìñ³·ñÇ 2019Ã. Ñ³ëï³ïí³Í µÛáõç»3</t>
  </si>
  <si>
    <t>§ÐáõÙ³ÝÇï³ñ ³Ï³Ý³½»ñÍÙ³Ý ¨ ÷áñÓ³·Çï³Ï³Ý Ï»ÝïñáÝ¦ äà²Î-Ç 2020 Ãí³Ï³ÝÇ µÛáõç»ï³ÛÇÝ ýÇÝ³Ýë³íáñÙ³Ý Ñ³Ûïáí                                                                                                                                                         Ý³Ë³ï»ëí³Í Íñ³·ñ»ñÁ` í³ñã³ï³ñ³Íù³ÛÇÝ µ³Å³ÝÙ³Ùµ (Áëï Ù³ñ½»ñÇ)</t>
  </si>
  <si>
    <t>01.01.20Ã. -- 31.12.20Ã.   Å³Ù³Ý³Ï³Ñ³ïí³ÍÇ Ñ³Ù³ñ</t>
  </si>
  <si>
    <t>§ÐáõÙ³ÝÇï³ñ ³Ï³Ý³½»ñÍÙ³Ý ¨ ÷áñÓ³·Çï³Ï³Ý Ï»ÝïñáÝ¦ äà²Î-Ç 2020 Ãí³Ï³ÝÇ å³Ñå³ÝÙ³Ý Í³Ëë»ñÁ Áëï µÛáõç»ï³ÛÇÝ Í³Ëë»ñÇ ïÝï»ë³·Çï³Ï³Ý ¹³ë³Ï³ñ·Ù³Ý Ñá¹í³ÍÝ»ñÇ</t>
  </si>
  <si>
    <r>
      <t xml:space="preserve">§ÐáõÙ³ÝÇï³ñ ³Ï³Ý³½»ñÍÙ³Ý ¨ ÷áñÓ³·Çï³Ï³Ý Ï»ÝïñáÝ¦ äà²Î-Ç 2020թ  ³ßË³ïáÕÝ»ñÇ ßË³ï³í³ñÓ»ñÇց Ï³ï³ñíáÕ </t>
    </r>
    <r>
      <rPr>
        <sz val="13"/>
        <rFont val="Arial LatArm"/>
        <family val="2"/>
      </rPr>
      <t>եկամտային  հարկի</t>
    </r>
    <r>
      <rPr>
        <sz val="12"/>
        <rFont val="Arial LatArm"/>
        <family val="2"/>
      </rPr>
      <t xml:space="preserve"> í×³ñÝ»ñÇ Ñ³ßí³ñÏÝ»ñÁ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</si>
</sst>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.0_);_(* \(#,##0.0\);_(* &quot;-&quot;??_);_(@_)"/>
    <numFmt numFmtId="189" formatCode="_(* #,##0_);_(* \(#,##0\);_(* &quot;-&quot;??_);_(@_)"/>
    <numFmt numFmtId="190" formatCode="_(* #,##0.0_);_(* \(#,##0.0\);_(* &quot;-&quot;?_);_(@_)"/>
    <numFmt numFmtId="191" formatCode="0.0"/>
    <numFmt numFmtId="192" formatCode="_-* #,##0.0_р_._-;\-* #,##0.0_р_._-;_-* &quot;-&quot;?_р_._-;_-@_-"/>
    <numFmt numFmtId="193" formatCode="#,##0&quot;    &quot;;\-#,##0&quot;    &quot;;&quot; -    &quot;;@\ "/>
    <numFmt numFmtId="194" formatCode="_-[$$-409]* #,##0.00_ ;_-[$$-409]* \-#,##0.00\ ;_-[$$-409]* &quot;-&quot;??_ ;_-@_ "/>
    <numFmt numFmtId="195" formatCode="&quot;$&quot;#,##0.00"/>
    <numFmt numFmtId="196" formatCode="[$€-2]\ #,##0.00"/>
    <numFmt numFmtId="197" formatCode="_([$€-2]\ * #,##0.00_);_([$€-2]\ * \(#,##0.00\);_([$€-2]\ * &quot;-&quot;??_);_(@_)"/>
    <numFmt numFmtId="198" formatCode="_(&quot;$&quot;* #,##0.0_);_(&quot;$&quot;* \(#,##0.0\);_(&quot;$&quot;* &quot;-&quot;??_);_(@_)"/>
    <numFmt numFmtId="199" formatCode="_([$€-2]\ * #,##0.0_);_([$€-2]\ * \(#,##0.0\);_([$€-2]\ * &quot;-&quot;??_);_(@_)"/>
    <numFmt numFmtId="200" formatCode="0.000"/>
    <numFmt numFmtId="201" formatCode="_(* #,##0.000_);_(* \(#,##0.000\);_(* &quot;-&quot;??_);_(@_)"/>
    <numFmt numFmtId="202" formatCode="_(* #,##0.00_);_(* \(#,##0.00\);_(* &quot;-&quot;?_);_(@_)"/>
    <numFmt numFmtId="203" formatCode="_(* #,##0_);_(* \(#,##0\);_(* &quot;-&quot;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-* #,##0_р_._-;\-* #,##0_р_._-;_-* &quot;-&quot;?_р_._-;_-@_-"/>
    <numFmt numFmtId="209" formatCode="_-[$€-2]\ * #,##0.00_-;\-[$€-2]\ * #,##0.00_-;_-[$€-2]\ * &quot;-&quot;??_-;_-@_-"/>
    <numFmt numFmtId="210" formatCode="0.0000"/>
    <numFmt numFmtId="211" formatCode="0.00000"/>
    <numFmt numFmtId="212" formatCode="0.000000"/>
    <numFmt numFmtId="213" formatCode="#,##0.0"/>
    <numFmt numFmtId="214" formatCode="0.0000000"/>
    <numFmt numFmtId="215" formatCode="0.00000000"/>
    <numFmt numFmtId="216" formatCode="_-* #,##0.0\ _₽_-;\-* #,##0.0\ _₽_-;_-* &quot;-&quot;?\ _₽_-;_-@_-"/>
    <numFmt numFmtId="217" formatCode="#,###,###,###,##0.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_(* #,##0.0_);_(* \(#,##0.0\);_(* &quot;-&quot;_);_(@_)"/>
  </numFmts>
  <fonts count="87">
    <font>
      <sz val="10"/>
      <name val="Arial Armenian"/>
      <family val="0"/>
    </font>
    <font>
      <sz val="8"/>
      <name val="Arial Armenian"/>
      <family val="2"/>
    </font>
    <font>
      <b/>
      <sz val="11"/>
      <name val="Arial Armenian"/>
      <family val="2"/>
    </font>
    <font>
      <b/>
      <sz val="10"/>
      <color indexed="8"/>
      <name val="Arial Armenian"/>
      <family val="2"/>
    </font>
    <font>
      <sz val="10"/>
      <color indexed="8"/>
      <name val="Arial Armenian"/>
      <family val="2"/>
    </font>
    <font>
      <sz val="9"/>
      <color indexed="8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11"/>
      <name val="Arial Armenian"/>
      <family val="2"/>
    </font>
    <font>
      <b/>
      <sz val="11"/>
      <color indexed="8"/>
      <name val="Arial Armenian"/>
      <family val="2"/>
    </font>
    <font>
      <b/>
      <sz val="11.5"/>
      <color indexed="8"/>
      <name val="Arial Armenian"/>
      <family val="2"/>
    </font>
    <font>
      <b/>
      <sz val="11.5"/>
      <name val="Arial Armenian"/>
      <family val="2"/>
    </font>
    <font>
      <sz val="9"/>
      <name val="Arial Armenian"/>
      <family val="2"/>
    </font>
    <font>
      <b/>
      <u val="single"/>
      <sz val="10"/>
      <name val="Arial Armenian"/>
      <family val="2"/>
    </font>
    <font>
      <sz val="9.5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1"/>
      <name val="GHEA Grapalat"/>
      <family val="3"/>
    </font>
    <font>
      <sz val="9"/>
      <name val="Times Armenian"/>
      <family val="1"/>
    </font>
    <font>
      <sz val="10"/>
      <name val="Times Armenian"/>
      <family val="1"/>
    </font>
    <font>
      <b/>
      <sz val="12"/>
      <name val="Times Armenian"/>
      <family val="1"/>
    </font>
    <font>
      <b/>
      <i/>
      <sz val="10"/>
      <name val="Times Armenian"/>
      <family val="1"/>
    </font>
    <font>
      <b/>
      <sz val="14"/>
      <name val="Times Armenian"/>
      <family val="1"/>
    </font>
    <font>
      <b/>
      <sz val="8"/>
      <name val="Arial Armenian"/>
      <family val="2"/>
    </font>
    <font>
      <b/>
      <sz val="11"/>
      <name val="GHEA Mariam"/>
      <family val="3"/>
    </font>
    <font>
      <sz val="12"/>
      <name val="GHEA Mariam"/>
      <family val="3"/>
    </font>
    <font>
      <i/>
      <sz val="9"/>
      <name val="Arial Armenian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8"/>
      <color indexed="9"/>
      <name val="Arial"/>
      <family val="2"/>
    </font>
    <font>
      <i/>
      <sz val="14"/>
      <color indexed="30"/>
      <name val="Arial"/>
      <family val="2"/>
    </font>
    <font>
      <i/>
      <sz val="14"/>
      <color indexed="17"/>
      <name val="Arial"/>
      <family val="2"/>
    </font>
    <font>
      <b/>
      <sz val="12"/>
      <name val="Arial"/>
      <family val="2"/>
    </font>
    <font>
      <sz val="10"/>
      <name val="Arial LatArm"/>
      <family val="2"/>
    </font>
    <font>
      <sz val="12"/>
      <name val="Arial LatArm"/>
      <family val="2"/>
    </font>
    <font>
      <u val="single"/>
      <sz val="14"/>
      <name val="Arial Armenian"/>
      <family val="2"/>
    </font>
    <font>
      <sz val="13"/>
      <name val="Arial LatArm"/>
      <family val="2"/>
    </font>
    <font>
      <sz val="10"/>
      <name val="Arial"/>
      <family val="2"/>
    </font>
    <font>
      <b/>
      <u val="single"/>
      <sz val="8"/>
      <name val="Arial Armenian"/>
      <family val="2"/>
    </font>
    <font>
      <b/>
      <sz val="9"/>
      <name val="Times Armenian"/>
      <family val="1"/>
    </font>
    <font>
      <b/>
      <u val="single"/>
      <sz val="10"/>
      <color indexed="8"/>
      <name val="Arial Armenian"/>
      <family val="2"/>
    </font>
    <font>
      <u val="single"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Armeni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Armeni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9"/>
      <color indexed="8"/>
      <name val="Verdana"/>
      <family val="2"/>
    </font>
    <font>
      <sz val="10"/>
      <color indexed="8"/>
      <name val="Times Armeni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Armeni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Armeni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ahoma"/>
      <family val="2"/>
    </font>
    <font>
      <sz val="9"/>
      <color rgb="FF000000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F4F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rgb="FFB0C4DE"/>
      </right>
      <top style="thin">
        <color rgb="FFB0C4DE"/>
      </top>
      <bottom style="thin">
        <color rgb="FFB0C4DE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thin">
        <color rgb="FFB0C4DE"/>
      </right>
      <top>
        <color indexed="63"/>
      </top>
      <bottom style="thin">
        <color rgb="FFB0C4DE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39" fillId="0" borderId="0">
      <alignment/>
      <protection/>
    </xf>
  </cellStyleXfs>
  <cellXfs count="4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8" fontId="0" fillId="0" borderId="12" xfId="42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189" fontId="2" fillId="0" borderId="13" xfId="42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88" fontId="7" fillId="0" borderId="24" xfId="42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91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49" fontId="9" fillId="0" borderId="10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88" fontId="0" fillId="0" borderId="10" xfId="42" applyNumberFormat="1" applyFont="1" applyBorder="1" applyAlignment="1">
      <alignment/>
    </xf>
    <xf numFmtId="188" fontId="2" fillId="0" borderId="11" xfId="42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6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188" fontId="2" fillId="0" borderId="0" xfId="42" applyNumberFormat="1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5" fillId="34" borderId="0" xfId="0" applyFont="1" applyFill="1" applyBorder="1" applyAlignment="1">
      <alignment horizontal="centerContinuous" wrapText="1"/>
    </xf>
    <xf numFmtId="0" fontId="16" fillId="0" borderId="0" xfId="0" applyFont="1" applyAlignment="1">
      <alignment wrapText="1"/>
    </xf>
    <xf numFmtId="0" fontId="17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Continuous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34" borderId="0" xfId="0" applyFont="1" applyFill="1" applyAlignment="1">
      <alignment horizontal="center"/>
    </xf>
    <xf numFmtId="0" fontId="16" fillId="34" borderId="0" xfId="0" applyFont="1" applyFill="1" applyAlignment="1">
      <alignment wrapText="1"/>
    </xf>
    <xf numFmtId="0" fontId="17" fillId="34" borderId="0" xfId="0" applyFont="1" applyFill="1" applyAlignment="1">
      <alignment wrapText="1"/>
    </xf>
    <xf numFmtId="0" fontId="17" fillId="34" borderId="0" xfId="0" applyFont="1" applyFill="1" applyAlignment="1">
      <alignment horizontal="centerContinuous" wrapText="1"/>
    </xf>
    <xf numFmtId="0" fontId="18" fillId="34" borderId="0" xfId="0" applyFont="1" applyFill="1" applyAlignment="1">
      <alignment horizontal="centerContinuous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0" fontId="19" fillId="0" borderId="0" xfId="0" applyFont="1" applyBorder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7" fillId="0" borderId="0" xfId="0" applyFont="1" applyAlignment="1">
      <alignment horizontal="centerContinuous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191" fontId="20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191" fontId="21" fillId="0" borderId="10" xfId="0" applyNumberFormat="1" applyFont="1" applyBorder="1" applyAlignment="1">
      <alignment horizontal="center" vertical="center"/>
    </xf>
    <xf numFmtId="191" fontId="20" fillId="0" borderId="1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90" fontId="11" fillId="33" borderId="10" xfId="0" applyNumberFormat="1" applyFont="1" applyFill="1" applyBorder="1" applyAlignment="1">
      <alignment horizontal="center" vertical="center"/>
    </xf>
    <xf numFmtId="188" fontId="6" fillId="0" borderId="10" xfId="42" applyNumberFormat="1" applyFont="1" applyBorder="1" applyAlignment="1">
      <alignment horizontal="center" vertical="center"/>
    </xf>
    <xf numFmtId="0" fontId="18" fillId="34" borderId="21" xfId="0" applyFont="1" applyFill="1" applyBorder="1" applyAlignment="1">
      <alignment horizontal="center"/>
    </xf>
    <xf numFmtId="0" fontId="18" fillId="34" borderId="22" xfId="0" applyFont="1" applyFill="1" applyBorder="1" applyAlignment="1">
      <alignment wrapText="1"/>
    </xf>
    <xf numFmtId="0" fontId="21" fillId="34" borderId="22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188" fontId="21" fillId="0" borderId="12" xfId="42" applyNumberFormat="1" applyFont="1" applyBorder="1" applyAlignment="1">
      <alignment horizontal="center" vertical="center"/>
    </xf>
    <xf numFmtId="188" fontId="20" fillId="0" borderId="12" xfId="42" applyNumberFormat="1" applyFont="1" applyBorder="1" applyAlignment="1">
      <alignment horizontal="center" vertical="center" wrapText="1"/>
    </xf>
    <xf numFmtId="188" fontId="21" fillId="0" borderId="12" xfId="42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191" fontId="22" fillId="0" borderId="13" xfId="0" applyNumberFormat="1" applyFont="1" applyBorder="1" applyAlignment="1">
      <alignment horizontal="center" vertical="center" wrapText="1"/>
    </xf>
    <xf numFmtId="188" fontId="22" fillId="0" borderId="24" xfId="42" applyNumberFormat="1" applyFont="1" applyBorder="1" applyAlignment="1">
      <alignment horizontal="center" vertical="center" wrapText="1"/>
    </xf>
    <xf numFmtId="188" fontId="0" fillId="0" borderId="12" xfId="42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88" fontId="0" fillId="0" borderId="12" xfId="42" applyNumberFormat="1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88" fontId="7" fillId="0" borderId="33" xfId="42" applyNumberFormat="1" applyFont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188" fontId="0" fillId="0" borderId="24" xfId="42" applyNumberFormat="1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188" fontId="0" fillId="0" borderId="36" xfId="42" applyNumberFormat="1" applyFont="1" applyBorder="1" applyAlignment="1">
      <alignment horizontal="center" vertical="center"/>
    </xf>
    <xf numFmtId="188" fontId="6" fillId="0" borderId="23" xfId="42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91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91" fontId="0" fillId="0" borderId="10" xfId="0" applyNumberFormat="1" applyBorder="1" applyAlignment="1">
      <alignment horizontal="center"/>
    </xf>
    <xf numFmtId="0" fontId="0" fillId="0" borderId="22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0" xfId="0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49" fontId="1" fillId="0" borderId="10" xfId="0" applyNumberFormat="1" applyFont="1" applyBorder="1" applyAlignment="1">
      <alignment horizontal="center" vertical="center"/>
    </xf>
    <xf numFmtId="188" fontId="2" fillId="0" borderId="13" xfId="42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 wrapText="1"/>
    </xf>
    <xf numFmtId="188" fontId="0" fillId="0" borderId="39" xfId="42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188" fontId="0" fillId="0" borderId="10" xfId="42" applyNumberFormat="1" applyFont="1" applyBorder="1" applyAlignment="1">
      <alignment horizontal="center" vertical="center" wrapText="1"/>
    </xf>
    <xf numFmtId="188" fontId="0" fillId="0" borderId="12" xfId="42" applyNumberFormat="1" applyFont="1" applyBorder="1" applyAlignment="1">
      <alignment horizontal="center" vertical="center" wrapText="1"/>
    </xf>
    <xf numFmtId="188" fontId="2" fillId="0" borderId="13" xfId="42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/>
    </xf>
    <xf numFmtId="193" fontId="0" fillId="0" borderId="0" xfId="0" applyNumberFormat="1" applyFont="1" applyAlignment="1">
      <alignment/>
    </xf>
    <xf numFmtId="193" fontId="29" fillId="35" borderId="14" xfId="0" applyNumberFormat="1" applyFont="1" applyFill="1" applyBorder="1" applyAlignment="1">
      <alignment horizontal="center" vertical="center" wrapText="1"/>
    </xf>
    <xf numFmtId="193" fontId="31" fillId="36" borderId="25" xfId="0" applyNumberFormat="1" applyFont="1" applyFill="1" applyBorder="1" applyAlignment="1">
      <alignment horizontal="center" vertical="center" wrapText="1"/>
    </xf>
    <xf numFmtId="193" fontId="31" fillId="36" borderId="10" xfId="0" applyNumberFormat="1" applyFont="1" applyFill="1" applyBorder="1" applyAlignment="1">
      <alignment horizontal="center" vertical="center" wrapText="1"/>
    </xf>
    <xf numFmtId="49" fontId="31" fillId="36" borderId="10" xfId="0" applyNumberFormat="1" applyFont="1" applyFill="1" applyBorder="1" applyAlignment="1">
      <alignment horizontal="center" vertical="center" wrapText="1"/>
    </xf>
    <xf numFmtId="193" fontId="31" fillId="36" borderId="37" xfId="0" applyNumberFormat="1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0" fillId="0" borderId="25" xfId="0" applyBorder="1" applyAlignment="1">
      <alignment horizontal="center" vertical="center"/>
    </xf>
    <xf numFmtId="1" fontId="32" fillId="0" borderId="10" xfId="0" applyNumberFormat="1" applyFont="1" applyBorder="1" applyAlignment="1">
      <alignment horizontal="center"/>
    </xf>
    <xf numFmtId="1" fontId="33" fillId="37" borderId="37" xfId="0" applyNumberFormat="1" applyFont="1" applyFill="1" applyBorder="1" applyAlignment="1">
      <alignment horizontal="center"/>
    </xf>
    <xf numFmtId="191" fontId="0" fillId="0" borderId="14" xfId="0" applyNumberFormat="1" applyFont="1" applyBorder="1" applyAlignment="1">
      <alignment/>
    </xf>
    <xf numFmtId="0" fontId="34" fillId="0" borderId="26" xfId="0" applyFont="1" applyBorder="1" applyAlignment="1">
      <alignment horizontal="center" vertical="center"/>
    </xf>
    <xf numFmtId="1" fontId="32" fillId="0" borderId="13" xfId="0" applyNumberFormat="1" applyFont="1" applyBorder="1" applyAlignment="1">
      <alignment horizontal="center"/>
    </xf>
    <xf numFmtId="193" fontId="35" fillId="0" borderId="0" xfId="0" applyNumberFormat="1" applyFont="1" applyAlignment="1">
      <alignment/>
    </xf>
    <xf numFmtId="44" fontId="0" fillId="0" borderId="14" xfId="0" applyNumberFormat="1" applyBorder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/>
    </xf>
    <xf numFmtId="188" fontId="2" fillId="0" borderId="40" xfId="42" applyNumberFormat="1" applyFont="1" applyBorder="1" applyAlignment="1">
      <alignment horizontal="center" vertical="center" wrapText="1"/>
    </xf>
    <xf numFmtId="197" fontId="0" fillId="0" borderId="10" xfId="0" applyNumberFormat="1" applyBorder="1" applyAlignment="1">
      <alignment horizontal="left"/>
    </xf>
    <xf numFmtId="0" fontId="0" fillId="0" borderId="28" xfId="0" applyBorder="1" applyAlignment="1">
      <alignment horizontal="center" vertical="center" wrapText="1"/>
    </xf>
    <xf numFmtId="198" fontId="0" fillId="0" borderId="10" xfId="0" applyNumberFormat="1" applyBorder="1" applyAlignment="1">
      <alignment horizontal="left"/>
    </xf>
    <xf numFmtId="199" fontId="0" fillId="0" borderId="10" xfId="0" applyNumberFormat="1" applyBorder="1" applyAlignment="1">
      <alignment horizontal="left"/>
    </xf>
    <xf numFmtId="44" fontId="0" fillId="0" borderId="37" xfId="0" applyNumberFormat="1" applyBorder="1" applyAlignment="1">
      <alignment horizontal="left"/>
    </xf>
    <xf numFmtId="198" fontId="0" fillId="0" borderId="14" xfId="0" applyNumberFormat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top" wrapText="1"/>
    </xf>
    <xf numFmtId="0" fontId="0" fillId="34" borderId="0" xfId="0" applyFont="1" applyFill="1" applyAlignment="1">
      <alignment horizontal="left"/>
    </xf>
    <xf numFmtId="0" fontId="37" fillId="34" borderId="0" xfId="0" applyFont="1" applyFill="1" applyAlignment="1">
      <alignment horizontal="centerContinuous" wrapText="1"/>
    </xf>
    <xf numFmtId="0" fontId="35" fillId="34" borderId="0" xfId="0" applyFont="1" applyFill="1" applyAlignment="1">
      <alignment horizontal="left"/>
    </xf>
    <xf numFmtId="0" fontId="38" fillId="34" borderId="0" xfId="0" applyFont="1" applyFill="1" applyAlignment="1">
      <alignment horizontal="centerContinuous" wrapText="1"/>
    </xf>
    <xf numFmtId="0" fontId="8" fillId="34" borderId="0" xfId="0" applyFont="1" applyFill="1" applyAlignment="1">
      <alignment horizontal="centerContinuous" wrapText="1"/>
    </xf>
    <xf numFmtId="0" fontId="8" fillId="34" borderId="0" xfId="0" applyFont="1" applyFill="1" applyAlignment="1">
      <alignment horizontal="center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25" fillId="0" borderId="10" xfId="57" applyFont="1" applyBorder="1" applyAlignment="1">
      <alignment wrapText="1"/>
      <protection/>
    </xf>
    <xf numFmtId="0" fontId="1" fillId="34" borderId="0" xfId="0" applyFont="1" applyFill="1" applyAlignment="1">
      <alignment horizontal="left" vertical="top"/>
    </xf>
    <xf numFmtId="0" fontId="1" fillId="34" borderId="42" xfId="0" applyFont="1" applyFill="1" applyBorder="1" applyAlignment="1">
      <alignment horizontal="left" vertical="top"/>
    </xf>
    <xf numFmtId="0" fontId="1" fillId="34" borderId="42" xfId="0" applyFont="1" applyFill="1" applyBorder="1" applyAlignment="1">
      <alignment vertical="top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34" borderId="43" xfId="0" applyFont="1" applyFill="1" applyBorder="1" applyAlignment="1">
      <alignment horizontal="centerContinuous" vertical="center" wrapText="1"/>
    </xf>
    <xf numFmtId="0" fontId="1" fillId="34" borderId="43" xfId="0" applyFont="1" applyFill="1" applyBorder="1" applyAlignment="1">
      <alignment horizontal="centerContinuous" vertical="top" wrapText="1"/>
    </xf>
    <xf numFmtId="0" fontId="1" fillId="34" borderId="44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34" borderId="0" xfId="0" applyFont="1" applyFill="1" applyAlignment="1">
      <alignment/>
    </xf>
    <xf numFmtId="0" fontId="25" fillId="34" borderId="47" xfId="0" applyFont="1" applyFill="1" applyBorder="1" applyAlignment="1">
      <alignment horizontal="right" vertical="center"/>
    </xf>
    <xf numFmtId="0" fontId="2" fillId="34" borderId="47" xfId="0" applyFont="1" applyFill="1" applyBorder="1" applyAlignment="1">
      <alignment horizontal="left" vertical="center" wrapText="1"/>
    </xf>
    <xf numFmtId="0" fontId="1" fillId="38" borderId="25" xfId="0" applyFont="1" applyFill="1" applyBorder="1" applyAlignment="1">
      <alignment horizontal="left" wrapText="1"/>
    </xf>
    <xf numFmtId="49" fontId="1" fillId="38" borderId="25" xfId="0" applyNumberFormat="1" applyFont="1" applyFill="1" applyBorder="1" applyAlignment="1">
      <alignment horizontal="center"/>
    </xf>
    <xf numFmtId="0" fontId="25" fillId="34" borderId="47" xfId="0" applyFont="1" applyFill="1" applyBorder="1" applyAlignment="1">
      <alignment horizontal="left" wrapText="1"/>
    </xf>
    <xf numFmtId="0" fontId="1" fillId="34" borderId="47" xfId="0" applyNumberFormat="1" applyFont="1" applyFill="1" applyBorder="1" applyAlignment="1">
      <alignment horizontal="center"/>
    </xf>
    <xf numFmtId="0" fontId="25" fillId="38" borderId="25" xfId="0" applyFont="1" applyFill="1" applyBorder="1" applyAlignment="1">
      <alignment horizontal="right" vertical="center"/>
    </xf>
    <xf numFmtId="0" fontId="25" fillId="34" borderId="25" xfId="0" applyFont="1" applyFill="1" applyBorder="1" applyAlignment="1">
      <alignment horizontal="right" vertical="center"/>
    </xf>
    <xf numFmtId="0" fontId="40" fillId="34" borderId="25" xfId="0" applyFont="1" applyFill="1" applyBorder="1" applyAlignment="1">
      <alignment horizontal="justify" wrapText="1"/>
    </xf>
    <xf numFmtId="0" fontId="1" fillId="34" borderId="25" xfId="0" applyFont="1" applyFill="1" applyBorder="1" applyAlignment="1">
      <alignment horizontal="left" wrapText="1"/>
    </xf>
    <xf numFmtId="191" fontId="1" fillId="34" borderId="47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49" fontId="1" fillId="34" borderId="25" xfId="0" applyNumberFormat="1" applyFont="1" applyFill="1" applyBorder="1" applyAlignment="1">
      <alignment horizontal="center"/>
    </xf>
    <xf numFmtId="49" fontId="1" fillId="38" borderId="25" xfId="0" applyNumberFormat="1" applyFont="1" applyFill="1" applyBorder="1" applyAlignment="1">
      <alignment horizontal="left" vertical="center"/>
    </xf>
    <xf numFmtId="0" fontId="25" fillId="34" borderId="26" xfId="0" applyFont="1" applyFill="1" applyBorder="1" applyAlignment="1">
      <alignment horizontal="right" vertical="center"/>
    </xf>
    <xf numFmtId="0" fontId="1" fillId="34" borderId="26" xfId="0" applyFont="1" applyFill="1" applyBorder="1" applyAlignment="1">
      <alignment horizontal="left" wrapText="1"/>
    </xf>
    <xf numFmtId="0" fontId="40" fillId="34" borderId="2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49" fontId="1" fillId="34" borderId="26" xfId="0" applyNumberFormat="1" applyFont="1" applyFill="1" applyBorder="1" applyAlignment="1">
      <alignment horizontal="center"/>
    </xf>
    <xf numFmtId="0" fontId="25" fillId="34" borderId="48" xfId="0" applyFont="1" applyFill="1" applyBorder="1" applyAlignment="1">
      <alignment horizontal="right" vertical="center"/>
    </xf>
    <xf numFmtId="0" fontId="40" fillId="0" borderId="48" xfId="0" applyFont="1" applyFill="1" applyBorder="1" applyAlignment="1">
      <alignment wrapText="1"/>
    </xf>
    <xf numFmtId="0" fontId="25" fillId="34" borderId="49" xfId="0" applyFont="1" applyFill="1" applyBorder="1" applyAlignment="1">
      <alignment horizontal="right" vertical="center"/>
    </xf>
    <xf numFmtId="0" fontId="25" fillId="34" borderId="49" xfId="0" applyFont="1" applyFill="1" applyBorder="1" applyAlignment="1">
      <alignment horizontal="justify" wrapText="1"/>
    </xf>
    <xf numFmtId="0" fontId="25" fillId="34" borderId="45" xfId="0" applyFont="1" applyFill="1" applyBorder="1" applyAlignment="1">
      <alignment horizontal="right" vertical="center"/>
    </xf>
    <xf numFmtId="0" fontId="25" fillId="0" borderId="45" xfId="0" applyFont="1" applyFill="1" applyBorder="1" applyAlignment="1">
      <alignment horizontal="justify" wrapText="1"/>
    </xf>
    <xf numFmtId="0" fontId="25" fillId="34" borderId="50" xfId="0" applyFont="1" applyFill="1" applyBorder="1" applyAlignment="1">
      <alignment horizontal="right" vertical="center"/>
    </xf>
    <xf numFmtId="0" fontId="2" fillId="34" borderId="50" xfId="0" applyFont="1" applyFill="1" applyBorder="1" applyAlignment="1">
      <alignment horizontal="left" vertical="center" wrapText="1"/>
    </xf>
    <xf numFmtId="0" fontId="25" fillId="38" borderId="51" xfId="0" applyFont="1" applyFill="1" applyBorder="1" applyAlignment="1">
      <alignment horizontal="right" vertical="center"/>
    </xf>
    <xf numFmtId="0" fontId="1" fillId="38" borderId="51" xfId="0" applyFont="1" applyFill="1" applyBorder="1" applyAlignment="1">
      <alignment horizontal="left" wrapText="1"/>
    </xf>
    <xf numFmtId="0" fontId="1" fillId="38" borderId="51" xfId="0" applyFont="1" applyFill="1" applyBorder="1" applyAlignment="1">
      <alignment horizontal="center" wrapText="1"/>
    </xf>
    <xf numFmtId="0" fontId="25" fillId="34" borderId="45" xfId="0" applyFont="1" applyFill="1" applyBorder="1" applyAlignment="1">
      <alignment horizontal="left" wrapText="1"/>
    </xf>
    <xf numFmtId="0" fontId="25" fillId="34" borderId="45" xfId="0" applyFont="1" applyFill="1" applyBorder="1" applyAlignment="1">
      <alignment horizontal="justify" wrapText="1"/>
    </xf>
    <xf numFmtId="0" fontId="1" fillId="38" borderId="25" xfId="0" applyFont="1" applyFill="1" applyBorder="1" applyAlignment="1">
      <alignment horizontal="center" wrapText="1"/>
    </xf>
    <xf numFmtId="0" fontId="25" fillId="0" borderId="45" xfId="0" applyFont="1" applyFill="1" applyBorder="1" applyAlignment="1">
      <alignment horizontal="right" vertical="center"/>
    </xf>
    <xf numFmtId="0" fontId="25" fillId="0" borderId="47" xfId="0" applyFont="1" applyFill="1" applyBorder="1" applyAlignment="1">
      <alignment horizontal="left" wrapText="1"/>
    </xf>
    <xf numFmtId="0" fontId="1" fillId="34" borderId="27" xfId="0" applyFont="1" applyFill="1" applyBorder="1" applyAlignment="1">
      <alignment horizontal="left" wrapText="1"/>
    </xf>
    <xf numFmtId="0" fontId="25" fillId="34" borderId="47" xfId="0" applyFont="1" applyFill="1" applyBorder="1" applyAlignment="1">
      <alignment horizontal="justify" wrapText="1"/>
    </xf>
    <xf numFmtId="0" fontId="1" fillId="0" borderId="25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1" fillId="34" borderId="25" xfId="0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25" fillId="34" borderId="51" xfId="0" applyFont="1" applyFill="1" applyBorder="1" applyAlignment="1">
      <alignment horizontal="right" vertical="center"/>
    </xf>
    <xf numFmtId="0" fontId="2" fillId="34" borderId="52" xfId="0" applyFont="1" applyFill="1" applyBorder="1" applyAlignment="1">
      <alignment horizontal="left" vertical="center" wrapText="1"/>
    </xf>
    <xf numFmtId="0" fontId="25" fillId="34" borderId="52" xfId="0" applyFont="1" applyFill="1" applyBorder="1" applyAlignment="1">
      <alignment horizontal="left" wrapText="1"/>
    </xf>
    <xf numFmtId="0" fontId="1" fillId="34" borderId="53" xfId="0" applyFont="1" applyFill="1" applyBorder="1" applyAlignment="1">
      <alignment horizontal="left" wrapText="1"/>
    </xf>
    <xf numFmtId="0" fontId="2" fillId="34" borderId="54" xfId="0" applyFont="1" applyFill="1" applyBorder="1" applyAlignment="1">
      <alignment horizontal="left" vertical="center" wrapText="1"/>
    </xf>
    <xf numFmtId="0" fontId="25" fillId="34" borderId="55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1" fillId="34" borderId="10" xfId="0" applyFont="1" applyFill="1" applyBorder="1" applyAlignment="1">
      <alignment horizontal="left" vertical="top"/>
    </xf>
    <xf numFmtId="0" fontId="0" fillId="0" borderId="10" xfId="57" applyFont="1" applyBorder="1" applyAlignment="1">
      <alignment horizontal="center"/>
      <protection/>
    </xf>
    <xf numFmtId="0" fontId="20" fillId="0" borderId="56" xfId="0" applyFont="1" applyBorder="1" applyAlignment="1">
      <alignment wrapText="1"/>
    </xf>
    <xf numFmtId="0" fontId="20" fillId="0" borderId="56" xfId="0" applyFont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188" fontId="22" fillId="0" borderId="24" xfId="0" applyNumberFormat="1" applyFont="1" applyBorder="1" applyAlignment="1">
      <alignment horizontal="center" vertical="center" wrapText="1"/>
    </xf>
    <xf numFmtId="191" fontId="41" fillId="0" borderId="10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188" fontId="1" fillId="34" borderId="47" xfId="42" applyNumberFormat="1" applyFont="1" applyFill="1" applyBorder="1" applyAlignment="1">
      <alignment horizontal="center"/>
    </xf>
    <xf numFmtId="188" fontId="1" fillId="34" borderId="50" xfId="42" applyNumberFormat="1" applyFont="1" applyFill="1" applyBorder="1" applyAlignment="1">
      <alignment horizontal="center"/>
    </xf>
    <xf numFmtId="188" fontId="1" fillId="34" borderId="45" xfId="42" applyNumberFormat="1" applyFont="1" applyFill="1" applyBorder="1" applyAlignment="1">
      <alignment horizontal="center"/>
    </xf>
    <xf numFmtId="188" fontId="0" fillId="0" borderId="10" xfId="42" applyNumberFormat="1" applyFont="1" applyBorder="1" applyAlignment="1">
      <alignment horizontal="center" vertical="center"/>
    </xf>
    <xf numFmtId="188" fontId="0" fillId="0" borderId="10" xfId="42" applyNumberFormat="1" applyFont="1" applyBorder="1" applyAlignment="1">
      <alignment/>
    </xf>
    <xf numFmtId="188" fontId="0" fillId="0" borderId="10" xfId="42" applyNumberFormat="1" applyFont="1" applyBorder="1" applyAlignment="1">
      <alignment horizontal="center" vertical="center" wrapText="1"/>
    </xf>
    <xf numFmtId="49" fontId="6" fillId="0" borderId="10" xfId="57" applyNumberFormat="1" applyFont="1" applyBorder="1" applyAlignment="1">
      <alignment horizontal="center" vertical="center"/>
      <protection/>
    </xf>
    <xf numFmtId="49" fontId="6" fillId="0" borderId="10" xfId="57" applyNumberFormat="1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21" fillId="34" borderId="10" xfId="64" applyFont="1" applyFill="1" applyBorder="1" applyAlignment="1">
      <alignment horizontal="center" vertical="center" wrapText="1"/>
      <protection/>
    </xf>
    <xf numFmtId="188" fontId="6" fillId="0" borderId="24" xfId="42" applyNumberFormat="1" applyFont="1" applyBorder="1" applyAlignment="1">
      <alignment horizontal="center" vertical="center" wrapText="1"/>
    </xf>
    <xf numFmtId="189" fontId="0" fillId="0" borderId="10" xfId="42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9" fontId="0" fillId="0" borderId="13" xfId="42" applyNumberFormat="1" applyFont="1" applyBorder="1" applyAlignment="1">
      <alignment horizontal="center" vertical="center" wrapText="1"/>
    </xf>
    <xf numFmtId="188" fontId="6" fillId="0" borderId="12" xfId="42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191" fontId="0" fillId="0" borderId="37" xfId="0" applyNumberFormat="1" applyBorder="1" applyAlignment="1">
      <alignment horizontal="center"/>
    </xf>
    <xf numFmtId="188" fontId="0" fillId="0" borderId="12" xfId="0" applyNumberFormat="1" applyBorder="1" applyAlignment="1">
      <alignment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9" borderId="0" xfId="0" applyFill="1" applyAlignment="1">
      <alignment/>
    </xf>
    <xf numFmtId="0" fontId="0" fillId="0" borderId="56" xfId="0" applyBorder="1" applyAlignment="1">
      <alignment horizontal="center"/>
    </xf>
    <xf numFmtId="188" fontId="0" fillId="0" borderId="60" xfId="42" applyNumberFormat="1" applyFont="1" applyBorder="1" applyAlignment="1">
      <alignment horizontal="center"/>
    </xf>
    <xf numFmtId="0" fontId="0" fillId="0" borderId="48" xfId="0" applyBorder="1" applyAlignment="1">
      <alignment/>
    </xf>
    <xf numFmtId="191" fontId="0" fillId="0" borderId="17" xfId="0" applyNumberFormat="1" applyBorder="1" applyAlignment="1">
      <alignment horizontal="center"/>
    </xf>
    <xf numFmtId="191" fontId="0" fillId="0" borderId="36" xfId="0" applyNumberFormat="1" applyBorder="1" applyAlignment="1">
      <alignment horizontal="center"/>
    </xf>
    <xf numFmtId="188" fontId="0" fillId="0" borderId="25" xfId="42" applyNumberFormat="1" applyFont="1" applyBorder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8" fontId="6" fillId="0" borderId="10" xfId="42" applyNumberFormat="1" applyFont="1" applyBorder="1" applyAlignment="1">
      <alignment/>
    </xf>
    <xf numFmtId="188" fontId="6" fillId="39" borderId="10" xfId="4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33" fillId="37" borderId="0" xfId="0" applyNumberFormat="1" applyFont="1" applyFill="1" applyBorder="1" applyAlignment="1">
      <alignment horizontal="center"/>
    </xf>
    <xf numFmtId="0" fontId="25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left" vertical="center" wrapText="1"/>
    </xf>
    <xf numFmtId="188" fontId="1" fillId="34" borderId="0" xfId="42" applyNumberFormat="1" applyFont="1" applyFill="1" applyBorder="1" applyAlignment="1">
      <alignment horizontal="center"/>
    </xf>
    <xf numFmtId="1" fontId="32" fillId="35" borderId="10" xfId="0" applyNumberFormat="1" applyFont="1" applyFill="1" applyBorder="1" applyAlignment="1">
      <alignment horizontal="center"/>
    </xf>
    <xf numFmtId="193" fontId="29" fillId="35" borderId="16" xfId="0" applyNumberFormat="1" applyFont="1" applyFill="1" applyBorder="1" applyAlignment="1">
      <alignment horizontal="center" vertical="center" wrapText="1"/>
    </xf>
    <xf numFmtId="49" fontId="29" fillId="35" borderId="16" xfId="0" applyNumberFormat="1" applyFont="1" applyFill="1" applyBorder="1" applyAlignment="1">
      <alignment horizontal="center" vertical="center" wrapText="1"/>
    </xf>
    <xf numFmtId="193" fontId="29" fillId="35" borderId="30" xfId="0" applyNumberFormat="1" applyFont="1" applyFill="1" applyBorder="1" applyAlignment="1">
      <alignment horizontal="center" vertical="center" wrapText="1"/>
    </xf>
    <xf numFmtId="189" fontId="2" fillId="0" borderId="38" xfId="42" applyNumberFormat="1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191" fontId="0" fillId="0" borderId="12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0" fontId="12" fillId="0" borderId="61" xfId="0" applyFont="1" applyBorder="1" applyAlignment="1">
      <alignment horizontal="center"/>
    </xf>
    <xf numFmtId="188" fontId="20" fillId="0" borderId="60" xfId="42" applyNumberFormat="1" applyFont="1" applyBorder="1" applyAlignment="1">
      <alignment horizontal="center" vertical="center" wrapText="1"/>
    </xf>
    <xf numFmtId="179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14" xfId="0" applyFont="1" applyBorder="1" applyAlignment="1">
      <alignment horizontal="left" vertical="center" wrapText="1"/>
    </xf>
    <xf numFmtId="191" fontId="0" fillId="39" borderId="12" xfId="0" applyNumberFormat="1" applyFill="1" applyBorder="1" applyAlignment="1">
      <alignment horizontal="center"/>
    </xf>
    <xf numFmtId="188" fontId="0" fillId="0" borderId="23" xfId="42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56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8" fontId="0" fillId="0" borderId="24" xfId="42" applyNumberFormat="1" applyFont="1" applyBorder="1" applyAlignment="1">
      <alignment horizontal="center"/>
    </xf>
    <xf numFmtId="2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0" fillId="34" borderId="10" xfId="0" applyFont="1" applyFill="1" applyBorder="1" applyAlignment="1">
      <alignment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188" fontId="6" fillId="39" borderId="10" xfId="42" applyNumberFormat="1" applyFont="1" applyFill="1" applyBorder="1" applyAlignment="1">
      <alignment/>
    </xf>
    <xf numFmtId="2" fontId="3" fillId="39" borderId="10" xfId="0" applyNumberFormat="1" applyFont="1" applyFill="1" applyBorder="1" applyAlignment="1">
      <alignment vertical="top" wrapText="1"/>
    </xf>
    <xf numFmtId="0" fontId="0" fillId="0" borderId="22" xfId="0" applyFont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/>
    </xf>
    <xf numFmtId="0" fontId="0" fillId="34" borderId="0" xfId="0" applyFont="1" applyFill="1" applyBorder="1" applyAlignment="1">
      <alignment wrapText="1"/>
    </xf>
    <xf numFmtId="188" fontId="0" fillId="0" borderId="10" xfId="42" applyNumberFormat="1" applyFont="1" applyFill="1" applyBorder="1" applyAlignment="1">
      <alignment horizontal="center" vertical="center" wrapText="1"/>
    </xf>
    <xf numFmtId="188" fontId="6" fillId="0" borderId="10" xfId="42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/>
    </xf>
    <xf numFmtId="216" fontId="0" fillId="0" borderId="0" xfId="0" applyNumberFormat="1" applyAlignment="1">
      <alignment/>
    </xf>
    <xf numFmtId="188" fontId="1" fillId="34" borderId="0" xfId="42" applyNumberFormat="1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0" xfId="0" applyFill="1" applyBorder="1" applyAlignment="1">
      <alignment/>
    </xf>
    <xf numFmtId="43" fontId="2" fillId="0" borderId="24" xfId="0" applyNumberFormat="1" applyFont="1" applyBorder="1" applyAlignment="1">
      <alignment horizontal="center" vertical="center" wrapText="1"/>
    </xf>
    <xf numFmtId="216" fontId="0" fillId="39" borderId="0" xfId="0" applyNumberFormat="1" applyFill="1" applyAlignment="1">
      <alignment/>
    </xf>
    <xf numFmtId="1" fontId="0" fillId="0" borderId="56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49" fontId="85" fillId="0" borderId="62" xfId="0" applyNumberFormat="1" applyFont="1" applyBorder="1" applyAlignment="1" applyProtection="1">
      <alignment horizontal="left" vertical="top" wrapText="1"/>
      <protection/>
    </xf>
    <xf numFmtId="217" fontId="85" fillId="0" borderId="62" xfId="0" applyNumberFormat="1" applyFont="1" applyBorder="1" applyAlignment="1" applyProtection="1">
      <alignment horizontal="right" vertical="top" wrapText="1"/>
      <protection/>
    </xf>
    <xf numFmtId="49" fontId="85" fillId="0" borderId="10" xfId="0" applyNumberFormat="1" applyFont="1" applyBorder="1" applyAlignment="1" applyProtection="1">
      <alignment horizontal="left" vertical="top" wrapText="1"/>
      <protection/>
    </xf>
    <xf numFmtId="191" fontId="2" fillId="0" borderId="13" xfId="0" applyNumberFormat="1" applyFont="1" applyBorder="1" applyAlignment="1">
      <alignment horizontal="center" vertical="center" wrapText="1"/>
    </xf>
    <xf numFmtId="191" fontId="0" fillId="0" borderId="0" xfId="0" applyNumberFormat="1" applyAlignment="1">
      <alignment/>
    </xf>
    <xf numFmtId="0" fontId="0" fillId="0" borderId="63" xfId="0" applyFont="1" applyBorder="1" applyAlignment="1">
      <alignment/>
    </xf>
    <xf numFmtId="0" fontId="86" fillId="40" borderId="64" xfId="0" applyFont="1" applyFill="1" applyBorder="1" applyAlignment="1">
      <alignment vertical="center" wrapText="1"/>
    </xf>
    <xf numFmtId="188" fontId="1" fillId="34" borderId="47" xfId="42" applyNumberFormat="1" applyFont="1" applyFill="1" applyBorder="1" applyAlignment="1">
      <alignment horizontal="center"/>
    </xf>
    <xf numFmtId="188" fontId="0" fillId="39" borderId="10" xfId="42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49" fontId="10" fillId="39" borderId="10" xfId="0" applyNumberFormat="1" applyFont="1" applyFill="1" applyBorder="1" applyAlignment="1">
      <alignment horizontal="center" vertical="center" wrapText="1"/>
    </xf>
    <xf numFmtId="188" fontId="11" fillId="39" borderId="10" xfId="42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188" fontId="0" fillId="0" borderId="10" xfId="42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1" fontId="21" fillId="34" borderId="10" xfId="64" applyNumberFormat="1" applyFont="1" applyFill="1" applyBorder="1" applyAlignment="1">
      <alignment horizontal="center" vertical="center" wrapText="1"/>
      <protection/>
    </xf>
    <xf numFmtId="191" fontId="21" fillId="34" borderId="10" xfId="64" applyNumberFormat="1" applyFont="1" applyFill="1" applyBorder="1" applyAlignment="1">
      <alignment horizontal="center" vertical="center" wrapText="1"/>
      <protection/>
    </xf>
    <xf numFmtId="0" fontId="0" fillId="0" borderId="61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188" fontId="6" fillId="0" borderId="17" xfId="42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12" fillId="0" borderId="10" xfId="0" applyFont="1" applyBorder="1" applyAlignment="1">
      <alignment horizontal="center" vertical="justify"/>
    </xf>
    <xf numFmtId="191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justify"/>
    </xf>
    <xf numFmtId="0" fontId="4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88" fontId="6" fillId="34" borderId="10" xfId="42" applyNumberFormat="1" applyFont="1" applyFill="1" applyBorder="1" applyAlignment="1">
      <alignment horizontal="center" vertical="center" wrapText="1"/>
    </xf>
    <xf numFmtId="188" fontId="0" fillId="34" borderId="10" xfId="42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88" fontId="0" fillId="34" borderId="0" xfId="42" applyNumberFormat="1" applyFont="1" applyFill="1" applyBorder="1" applyAlignment="1">
      <alignment horizontal="center"/>
    </xf>
    <xf numFmtId="49" fontId="85" fillId="0" borderId="65" xfId="0" applyNumberFormat="1" applyFont="1" applyBorder="1" applyAlignment="1" applyProtection="1">
      <alignment horizontal="left" vertical="top" wrapText="1"/>
      <protection/>
    </xf>
    <xf numFmtId="49" fontId="85" fillId="0" borderId="0" xfId="0" applyNumberFormat="1" applyFont="1" applyBorder="1" applyAlignment="1" applyProtection="1">
      <alignment horizontal="left" vertical="top" wrapText="1"/>
      <protection/>
    </xf>
    <xf numFmtId="190" fontId="11" fillId="39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6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0" fillId="0" borderId="37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textRotation="90"/>
    </xf>
    <xf numFmtId="0" fontId="25" fillId="0" borderId="22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textRotation="90"/>
    </xf>
    <xf numFmtId="0" fontId="6" fillId="0" borderId="6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9" xfId="0" applyBorder="1" applyAlignment="1">
      <alignment horizontal="center"/>
    </xf>
    <xf numFmtId="0" fontId="12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93" fontId="30" fillId="0" borderId="18" xfId="0" applyNumberFormat="1" applyFont="1" applyBorder="1" applyAlignment="1">
      <alignment horizontal="center" vertical="center" wrapText="1"/>
    </xf>
    <xf numFmtId="193" fontId="30" fillId="0" borderId="19" xfId="0" applyNumberFormat="1" applyFont="1" applyBorder="1" applyAlignment="1">
      <alignment horizontal="center" vertical="center"/>
    </xf>
    <xf numFmtId="193" fontId="30" fillId="0" borderId="2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93" fontId="29" fillId="35" borderId="47" xfId="0" applyNumberFormat="1" applyFont="1" applyFill="1" applyBorder="1" applyAlignment="1">
      <alignment horizontal="center" vertical="center" wrapText="1"/>
    </xf>
    <xf numFmtId="193" fontId="29" fillId="35" borderId="25" xfId="0" applyNumberFormat="1" applyFont="1" applyFill="1" applyBorder="1" applyAlignment="1">
      <alignment horizontal="center" vertical="center" wrapText="1"/>
    </xf>
    <xf numFmtId="193" fontId="36" fillId="0" borderId="0" xfId="0" applyNumberFormat="1" applyFont="1" applyAlignment="1">
      <alignment horizontal="center" wrapText="1"/>
    </xf>
    <xf numFmtId="0" fontId="30" fillId="0" borderId="70" xfId="0" applyFont="1" applyBorder="1" applyAlignment="1">
      <alignment horizontal="center" vertical="center" wrapText="1"/>
    </xf>
    <xf numFmtId="0" fontId="30" fillId="0" borderId="7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24" fillId="34" borderId="0" xfId="0" applyFont="1" applyFill="1" applyAlignment="1">
      <alignment horizontal="center" wrapText="1"/>
    </xf>
    <xf numFmtId="0" fontId="8" fillId="0" borderId="20" xfId="0" applyFont="1" applyBorder="1" applyAlignment="1">
      <alignment horizontal="justify" vertical="justify" wrapText="1"/>
    </xf>
    <xf numFmtId="0" fontId="8" fillId="0" borderId="20" xfId="0" applyFont="1" applyBorder="1" applyAlignment="1">
      <alignment horizontal="justify" vertical="justify"/>
    </xf>
    <xf numFmtId="0" fontId="8" fillId="0" borderId="23" xfId="0" applyFont="1" applyBorder="1" applyAlignment="1">
      <alignment horizontal="justify" vertical="justify"/>
    </xf>
    <xf numFmtId="0" fontId="0" fillId="0" borderId="6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70" xfId="0" applyFont="1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justify" vertical="justify"/>
    </xf>
    <xf numFmtId="0" fontId="8" fillId="0" borderId="36" xfId="0" applyFont="1" applyBorder="1" applyAlignment="1">
      <alignment horizontal="justify" vertical="justify"/>
    </xf>
    <xf numFmtId="0" fontId="8" fillId="0" borderId="17" xfId="0" applyFont="1" applyBorder="1" applyAlignment="1">
      <alignment horizontal="justify" vertical="justify"/>
    </xf>
    <xf numFmtId="0" fontId="12" fillId="0" borderId="12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68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textRotation="90" wrapText="1"/>
    </xf>
    <xf numFmtId="0" fontId="42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ithajt2004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Лист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971550</xdr:rowOff>
    </xdr:from>
    <xdr:to>
      <xdr:col>1</xdr:col>
      <xdr:colOff>2286000</xdr:colOff>
      <xdr:row>5</xdr:row>
      <xdr:rowOff>971550</xdr:rowOff>
    </xdr:to>
    <xdr:sp>
      <xdr:nvSpPr>
        <xdr:cNvPr id="1" name="Text Box 4599"/>
        <xdr:cNvSpPr txBox="1">
          <a:spLocks noChangeArrowheads="1"/>
        </xdr:cNvSpPr>
      </xdr:nvSpPr>
      <xdr:spPr>
        <a:xfrm>
          <a:off x="381000" y="1981200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ä ² î ì Æ ð ² î àõ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ÎáÙÇï³ëÇ åáÕ. 54µ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³ÝÇ ÃÇí 3 ·³ÝÓ³å»ï³ñ³Ý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900031284012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  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2</xdr:col>
      <xdr:colOff>0</xdr:colOff>
      <xdr:row>5</xdr:row>
      <xdr:rowOff>971550</xdr:rowOff>
    </xdr:to>
    <xdr:sp>
      <xdr:nvSpPr>
        <xdr:cNvPr id="2" name="Text Box 4600"/>
        <xdr:cNvSpPr txBox="1">
          <a:spLocks noChangeArrowheads="1"/>
        </xdr:cNvSpPr>
      </xdr:nvSpPr>
      <xdr:spPr>
        <a:xfrm>
          <a:off x="2828925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2</xdr:col>
      <xdr:colOff>0</xdr:colOff>
      <xdr:row>5</xdr:row>
      <xdr:rowOff>971550</xdr:rowOff>
    </xdr:to>
    <xdr:sp>
      <xdr:nvSpPr>
        <xdr:cNvPr id="3" name="Text Box 4640"/>
        <xdr:cNvSpPr txBox="1">
          <a:spLocks noChangeArrowheads="1"/>
        </xdr:cNvSpPr>
      </xdr:nvSpPr>
      <xdr:spPr>
        <a:xfrm>
          <a:off x="2828925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2</xdr:col>
      <xdr:colOff>0</xdr:colOff>
      <xdr:row>5</xdr:row>
      <xdr:rowOff>971550</xdr:rowOff>
    </xdr:to>
    <xdr:sp>
      <xdr:nvSpPr>
        <xdr:cNvPr id="4" name="Text Box 4600"/>
        <xdr:cNvSpPr txBox="1">
          <a:spLocks noChangeArrowheads="1"/>
        </xdr:cNvSpPr>
      </xdr:nvSpPr>
      <xdr:spPr>
        <a:xfrm>
          <a:off x="2828925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2</xdr:col>
      <xdr:colOff>0</xdr:colOff>
      <xdr:row>5</xdr:row>
      <xdr:rowOff>971550</xdr:rowOff>
    </xdr:to>
    <xdr:sp>
      <xdr:nvSpPr>
        <xdr:cNvPr id="5" name="Text Box 4640"/>
        <xdr:cNvSpPr txBox="1">
          <a:spLocks noChangeArrowheads="1"/>
        </xdr:cNvSpPr>
      </xdr:nvSpPr>
      <xdr:spPr>
        <a:xfrm>
          <a:off x="2828925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2</xdr:col>
      <xdr:colOff>0</xdr:colOff>
      <xdr:row>5</xdr:row>
      <xdr:rowOff>971550</xdr:rowOff>
    </xdr:to>
    <xdr:sp>
      <xdr:nvSpPr>
        <xdr:cNvPr id="6" name="Text Box 4600"/>
        <xdr:cNvSpPr txBox="1">
          <a:spLocks noChangeArrowheads="1"/>
        </xdr:cNvSpPr>
      </xdr:nvSpPr>
      <xdr:spPr>
        <a:xfrm>
          <a:off x="2828925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2</xdr:col>
      <xdr:colOff>0</xdr:colOff>
      <xdr:row>5</xdr:row>
      <xdr:rowOff>971550</xdr:rowOff>
    </xdr:to>
    <xdr:sp>
      <xdr:nvSpPr>
        <xdr:cNvPr id="7" name="Text Box 4640"/>
        <xdr:cNvSpPr txBox="1">
          <a:spLocks noChangeArrowheads="1"/>
        </xdr:cNvSpPr>
      </xdr:nvSpPr>
      <xdr:spPr>
        <a:xfrm>
          <a:off x="2828925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2</xdr:col>
      <xdr:colOff>0</xdr:colOff>
      <xdr:row>5</xdr:row>
      <xdr:rowOff>971550</xdr:rowOff>
    </xdr:to>
    <xdr:sp>
      <xdr:nvSpPr>
        <xdr:cNvPr id="8" name="Text Box 4600"/>
        <xdr:cNvSpPr txBox="1">
          <a:spLocks noChangeArrowheads="1"/>
        </xdr:cNvSpPr>
      </xdr:nvSpPr>
      <xdr:spPr>
        <a:xfrm>
          <a:off x="2828925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2</xdr:col>
      <xdr:colOff>0</xdr:colOff>
      <xdr:row>5</xdr:row>
      <xdr:rowOff>971550</xdr:rowOff>
    </xdr:to>
    <xdr:sp>
      <xdr:nvSpPr>
        <xdr:cNvPr id="9" name="Text Box 4640"/>
        <xdr:cNvSpPr txBox="1">
          <a:spLocks noChangeArrowheads="1"/>
        </xdr:cNvSpPr>
      </xdr:nvSpPr>
      <xdr:spPr>
        <a:xfrm>
          <a:off x="2828925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3</xdr:col>
      <xdr:colOff>0</xdr:colOff>
      <xdr:row>5</xdr:row>
      <xdr:rowOff>971550</xdr:rowOff>
    </xdr:to>
    <xdr:sp>
      <xdr:nvSpPr>
        <xdr:cNvPr id="10" name="Text Box 4600"/>
        <xdr:cNvSpPr txBox="1">
          <a:spLocks noChangeArrowheads="1"/>
        </xdr:cNvSpPr>
      </xdr:nvSpPr>
      <xdr:spPr>
        <a:xfrm>
          <a:off x="2828925" y="19812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3</xdr:col>
      <xdr:colOff>0</xdr:colOff>
      <xdr:row>5</xdr:row>
      <xdr:rowOff>971550</xdr:rowOff>
    </xdr:to>
    <xdr:sp>
      <xdr:nvSpPr>
        <xdr:cNvPr id="11" name="Text Box 4640"/>
        <xdr:cNvSpPr txBox="1">
          <a:spLocks noChangeArrowheads="1"/>
        </xdr:cNvSpPr>
      </xdr:nvSpPr>
      <xdr:spPr>
        <a:xfrm>
          <a:off x="2828925" y="19812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3</xdr:col>
      <xdr:colOff>0</xdr:colOff>
      <xdr:row>5</xdr:row>
      <xdr:rowOff>971550</xdr:rowOff>
    </xdr:to>
    <xdr:sp>
      <xdr:nvSpPr>
        <xdr:cNvPr id="12" name="Text Box 4600"/>
        <xdr:cNvSpPr txBox="1">
          <a:spLocks noChangeArrowheads="1"/>
        </xdr:cNvSpPr>
      </xdr:nvSpPr>
      <xdr:spPr>
        <a:xfrm>
          <a:off x="2828925" y="19812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3</xdr:col>
      <xdr:colOff>0</xdr:colOff>
      <xdr:row>5</xdr:row>
      <xdr:rowOff>971550</xdr:rowOff>
    </xdr:to>
    <xdr:sp>
      <xdr:nvSpPr>
        <xdr:cNvPr id="13" name="Text Box 4640"/>
        <xdr:cNvSpPr txBox="1">
          <a:spLocks noChangeArrowheads="1"/>
        </xdr:cNvSpPr>
      </xdr:nvSpPr>
      <xdr:spPr>
        <a:xfrm>
          <a:off x="2828925" y="19812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3</xdr:col>
      <xdr:colOff>0</xdr:colOff>
      <xdr:row>5</xdr:row>
      <xdr:rowOff>971550</xdr:rowOff>
    </xdr:to>
    <xdr:sp>
      <xdr:nvSpPr>
        <xdr:cNvPr id="14" name="Text Box 4600"/>
        <xdr:cNvSpPr txBox="1">
          <a:spLocks noChangeArrowheads="1"/>
        </xdr:cNvSpPr>
      </xdr:nvSpPr>
      <xdr:spPr>
        <a:xfrm>
          <a:off x="2828925" y="19812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3</xdr:col>
      <xdr:colOff>0</xdr:colOff>
      <xdr:row>5</xdr:row>
      <xdr:rowOff>971550</xdr:rowOff>
    </xdr:to>
    <xdr:sp>
      <xdr:nvSpPr>
        <xdr:cNvPr id="15" name="Text Box 4640"/>
        <xdr:cNvSpPr txBox="1">
          <a:spLocks noChangeArrowheads="1"/>
        </xdr:cNvSpPr>
      </xdr:nvSpPr>
      <xdr:spPr>
        <a:xfrm>
          <a:off x="2828925" y="19812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3</xdr:col>
      <xdr:colOff>0</xdr:colOff>
      <xdr:row>5</xdr:row>
      <xdr:rowOff>971550</xdr:rowOff>
    </xdr:to>
    <xdr:sp>
      <xdr:nvSpPr>
        <xdr:cNvPr id="16" name="Text Box 4600"/>
        <xdr:cNvSpPr txBox="1">
          <a:spLocks noChangeArrowheads="1"/>
        </xdr:cNvSpPr>
      </xdr:nvSpPr>
      <xdr:spPr>
        <a:xfrm>
          <a:off x="2828925" y="19812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3</xdr:col>
      <xdr:colOff>0</xdr:colOff>
      <xdr:row>5</xdr:row>
      <xdr:rowOff>971550</xdr:rowOff>
    </xdr:to>
    <xdr:sp>
      <xdr:nvSpPr>
        <xdr:cNvPr id="17" name="Text Box 4640"/>
        <xdr:cNvSpPr txBox="1">
          <a:spLocks noChangeArrowheads="1"/>
        </xdr:cNvSpPr>
      </xdr:nvSpPr>
      <xdr:spPr>
        <a:xfrm>
          <a:off x="2828925" y="19812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1</xdr:col>
      <xdr:colOff>0</xdr:colOff>
      <xdr:row>5</xdr:row>
      <xdr:rowOff>971550</xdr:rowOff>
    </xdr:from>
    <xdr:to>
      <xdr:col>1</xdr:col>
      <xdr:colOff>2286000</xdr:colOff>
      <xdr:row>5</xdr:row>
      <xdr:rowOff>971550</xdr:rowOff>
    </xdr:to>
    <xdr:sp>
      <xdr:nvSpPr>
        <xdr:cNvPr id="18" name="Text Box 4599"/>
        <xdr:cNvSpPr txBox="1">
          <a:spLocks noChangeArrowheads="1"/>
        </xdr:cNvSpPr>
      </xdr:nvSpPr>
      <xdr:spPr>
        <a:xfrm>
          <a:off x="381000" y="1981200"/>
          <a:ext cx="2286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ä ² î ì Æ ð ² î àõ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ÎáÙÇï³ëÇ åáÕ. 54µ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³ÝÇ ÃÇí 3 ·³ÝÓ³å»ï³ñ³Ý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900031284012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  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2</xdr:col>
      <xdr:colOff>0</xdr:colOff>
      <xdr:row>5</xdr:row>
      <xdr:rowOff>971550</xdr:rowOff>
    </xdr:to>
    <xdr:sp>
      <xdr:nvSpPr>
        <xdr:cNvPr id="19" name="Text Box 4600"/>
        <xdr:cNvSpPr txBox="1">
          <a:spLocks noChangeArrowheads="1"/>
        </xdr:cNvSpPr>
      </xdr:nvSpPr>
      <xdr:spPr>
        <a:xfrm>
          <a:off x="2828925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2</xdr:col>
      <xdr:colOff>0</xdr:colOff>
      <xdr:row>5</xdr:row>
      <xdr:rowOff>971550</xdr:rowOff>
    </xdr:to>
    <xdr:sp>
      <xdr:nvSpPr>
        <xdr:cNvPr id="20" name="Text Box 4640"/>
        <xdr:cNvSpPr txBox="1">
          <a:spLocks noChangeArrowheads="1"/>
        </xdr:cNvSpPr>
      </xdr:nvSpPr>
      <xdr:spPr>
        <a:xfrm>
          <a:off x="2828925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2</xdr:col>
      <xdr:colOff>0</xdr:colOff>
      <xdr:row>5</xdr:row>
      <xdr:rowOff>971550</xdr:rowOff>
    </xdr:to>
    <xdr:sp>
      <xdr:nvSpPr>
        <xdr:cNvPr id="21" name="Text Box 4600"/>
        <xdr:cNvSpPr txBox="1">
          <a:spLocks noChangeArrowheads="1"/>
        </xdr:cNvSpPr>
      </xdr:nvSpPr>
      <xdr:spPr>
        <a:xfrm>
          <a:off x="2828925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2</xdr:col>
      <xdr:colOff>0</xdr:colOff>
      <xdr:row>5</xdr:row>
      <xdr:rowOff>971550</xdr:rowOff>
    </xdr:to>
    <xdr:sp>
      <xdr:nvSpPr>
        <xdr:cNvPr id="22" name="Text Box 4640"/>
        <xdr:cNvSpPr txBox="1">
          <a:spLocks noChangeArrowheads="1"/>
        </xdr:cNvSpPr>
      </xdr:nvSpPr>
      <xdr:spPr>
        <a:xfrm>
          <a:off x="2828925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2</xdr:col>
      <xdr:colOff>0</xdr:colOff>
      <xdr:row>5</xdr:row>
      <xdr:rowOff>971550</xdr:rowOff>
    </xdr:to>
    <xdr:sp>
      <xdr:nvSpPr>
        <xdr:cNvPr id="23" name="Text Box 4600"/>
        <xdr:cNvSpPr txBox="1">
          <a:spLocks noChangeArrowheads="1"/>
        </xdr:cNvSpPr>
      </xdr:nvSpPr>
      <xdr:spPr>
        <a:xfrm>
          <a:off x="2828925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2</xdr:col>
      <xdr:colOff>0</xdr:colOff>
      <xdr:row>5</xdr:row>
      <xdr:rowOff>971550</xdr:rowOff>
    </xdr:to>
    <xdr:sp>
      <xdr:nvSpPr>
        <xdr:cNvPr id="24" name="Text Box 4640"/>
        <xdr:cNvSpPr txBox="1">
          <a:spLocks noChangeArrowheads="1"/>
        </xdr:cNvSpPr>
      </xdr:nvSpPr>
      <xdr:spPr>
        <a:xfrm>
          <a:off x="2828925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2</xdr:col>
      <xdr:colOff>0</xdr:colOff>
      <xdr:row>5</xdr:row>
      <xdr:rowOff>971550</xdr:rowOff>
    </xdr:to>
    <xdr:sp>
      <xdr:nvSpPr>
        <xdr:cNvPr id="25" name="Text Box 4600"/>
        <xdr:cNvSpPr txBox="1">
          <a:spLocks noChangeArrowheads="1"/>
        </xdr:cNvSpPr>
      </xdr:nvSpPr>
      <xdr:spPr>
        <a:xfrm>
          <a:off x="2828925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2</xdr:col>
      <xdr:colOff>0</xdr:colOff>
      <xdr:row>5</xdr:row>
      <xdr:rowOff>971550</xdr:rowOff>
    </xdr:to>
    <xdr:sp>
      <xdr:nvSpPr>
        <xdr:cNvPr id="26" name="Text Box 4640"/>
        <xdr:cNvSpPr txBox="1">
          <a:spLocks noChangeArrowheads="1"/>
        </xdr:cNvSpPr>
      </xdr:nvSpPr>
      <xdr:spPr>
        <a:xfrm>
          <a:off x="2828925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3</xdr:col>
      <xdr:colOff>0</xdr:colOff>
      <xdr:row>5</xdr:row>
      <xdr:rowOff>971550</xdr:rowOff>
    </xdr:to>
    <xdr:sp>
      <xdr:nvSpPr>
        <xdr:cNvPr id="27" name="Text Box 4600"/>
        <xdr:cNvSpPr txBox="1">
          <a:spLocks noChangeArrowheads="1"/>
        </xdr:cNvSpPr>
      </xdr:nvSpPr>
      <xdr:spPr>
        <a:xfrm>
          <a:off x="2828925" y="19812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3</xdr:col>
      <xdr:colOff>0</xdr:colOff>
      <xdr:row>5</xdr:row>
      <xdr:rowOff>971550</xdr:rowOff>
    </xdr:to>
    <xdr:sp>
      <xdr:nvSpPr>
        <xdr:cNvPr id="28" name="Text Box 4640"/>
        <xdr:cNvSpPr txBox="1">
          <a:spLocks noChangeArrowheads="1"/>
        </xdr:cNvSpPr>
      </xdr:nvSpPr>
      <xdr:spPr>
        <a:xfrm>
          <a:off x="2828925" y="19812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3</xdr:col>
      <xdr:colOff>0</xdr:colOff>
      <xdr:row>5</xdr:row>
      <xdr:rowOff>971550</xdr:rowOff>
    </xdr:to>
    <xdr:sp>
      <xdr:nvSpPr>
        <xdr:cNvPr id="29" name="Text Box 4600"/>
        <xdr:cNvSpPr txBox="1">
          <a:spLocks noChangeArrowheads="1"/>
        </xdr:cNvSpPr>
      </xdr:nvSpPr>
      <xdr:spPr>
        <a:xfrm>
          <a:off x="2828925" y="19812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3</xdr:col>
      <xdr:colOff>0</xdr:colOff>
      <xdr:row>5</xdr:row>
      <xdr:rowOff>971550</xdr:rowOff>
    </xdr:to>
    <xdr:sp>
      <xdr:nvSpPr>
        <xdr:cNvPr id="30" name="Text Box 4640"/>
        <xdr:cNvSpPr txBox="1">
          <a:spLocks noChangeArrowheads="1"/>
        </xdr:cNvSpPr>
      </xdr:nvSpPr>
      <xdr:spPr>
        <a:xfrm>
          <a:off x="2828925" y="19812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3</xdr:col>
      <xdr:colOff>0</xdr:colOff>
      <xdr:row>5</xdr:row>
      <xdr:rowOff>971550</xdr:rowOff>
    </xdr:to>
    <xdr:sp>
      <xdr:nvSpPr>
        <xdr:cNvPr id="31" name="Text Box 4600"/>
        <xdr:cNvSpPr txBox="1">
          <a:spLocks noChangeArrowheads="1"/>
        </xdr:cNvSpPr>
      </xdr:nvSpPr>
      <xdr:spPr>
        <a:xfrm>
          <a:off x="2828925" y="19812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3</xdr:col>
      <xdr:colOff>0</xdr:colOff>
      <xdr:row>5</xdr:row>
      <xdr:rowOff>971550</xdr:rowOff>
    </xdr:to>
    <xdr:sp>
      <xdr:nvSpPr>
        <xdr:cNvPr id="32" name="Text Box 4640"/>
        <xdr:cNvSpPr txBox="1">
          <a:spLocks noChangeArrowheads="1"/>
        </xdr:cNvSpPr>
      </xdr:nvSpPr>
      <xdr:spPr>
        <a:xfrm>
          <a:off x="2828925" y="19812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3</xdr:col>
      <xdr:colOff>0</xdr:colOff>
      <xdr:row>5</xdr:row>
      <xdr:rowOff>971550</xdr:rowOff>
    </xdr:to>
    <xdr:sp>
      <xdr:nvSpPr>
        <xdr:cNvPr id="33" name="Text Box 4600"/>
        <xdr:cNvSpPr txBox="1">
          <a:spLocks noChangeArrowheads="1"/>
        </xdr:cNvSpPr>
      </xdr:nvSpPr>
      <xdr:spPr>
        <a:xfrm>
          <a:off x="2828925" y="19812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5</xdr:row>
      <xdr:rowOff>971550</xdr:rowOff>
    </xdr:from>
    <xdr:to>
      <xdr:col>3</xdr:col>
      <xdr:colOff>0</xdr:colOff>
      <xdr:row>5</xdr:row>
      <xdr:rowOff>971550</xdr:rowOff>
    </xdr:to>
    <xdr:sp>
      <xdr:nvSpPr>
        <xdr:cNvPr id="34" name="Text Box 4640"/>
        <xdr:cNvSpPr txBox="1">
          <a:spLocks noChangeArrowheads="1"/>
        </xdr:cNvSpPr>
      </xdr:nvSpPr>
      <xdr:spPr>
        <a:xfrm>
          <a:off x="2828925" y="1981200"/>
          <a:ext cx="990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247650</xdr:rowOff>
    </xdr:from>
    <xdr:to>
      <xdr:col>2</xdr:col>
      <xdr:colOff>0</xdr:colOff>
      <xdr:row>7</xdr:row>
      <xdr:rowOff>247650</xdr:rowOff>
    </xdr:to>
    <xdr:sp>
      <xdr:nvSpPr>
        <xdr:cNvPr id="1" name="Text Box 4600"/>
        <xdr:cNvSpPr txBox="1">
          <a:spLocks noChangeArrowheads="1"/>
        </xdr:cNvSpPr>
      </xdr:nvSpPr>
      <xdr:spPr>
        <a:xfrm>
          <a:off x="3371850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2</xdr:col>
      <xdr:colOff>0</xdr:colOff>
      <xdr:row>7</xdr:row>
      <xdr:rowOff>247650</xdr:rowOff>
    </xdr:to>
    <xdr:sp>
      <xdr:nvSpPr>
        <xdr:cNvPr id="2" name="Text Box 4640"/>
        <xdr:cNvSpPr txBox="1">
          <a:spLocks noChangeArrowheads="1"/>
        </xdr:cNvSpPr>
      </xdr:nvSpPr>
      <xdr:spPr>
        <a:xfrm>
          <a:off x="3371850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2</xdr:col>
      <xdr:colOff>0</xdr:colOff>
      <xdr:row>7</xdr:row>
      <xdr:rowOff>247650</xdr:rowOff>
    </xdr:to>
    <xdr:sp>
      <xdr:nvSpPr>
        <xdr:cNvPr id="3" name="Text Box 4600"/>
        <xdr:cNvSpPr txBox="1">
          <a:spLocks noChangeArrowheads="1"/>
        </xdr:cNvSpPr>
      </xdr:nvSpPr>
      <xdr:spPr>
        <a:xfrm>
          <a:off x="3371850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2</xdr:col>
      <xdr:colOff>0</xdr:colOff>
      <xdr:row>7</xdr:row>
      <xdr:rowOff>247650</xdr:rowOff>
    </xdr:to>
    <xdr:sp>
      <xdr:nvSpPr>
        <xdr:cNvPr id="4" name="Text Box 4640"/>
        <xdr:cNvSpPr txBox="1">
          <a:spLocks noChangeArrowheads="1"/>
        </xdr:cNvSpPr>
      </xdr:nvSpPr>
      <xdr:spPr>
        <a:xfrm>
          <a:off x="3371850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2</xdr:col>
      <xdr:colOff>0</xdr:colOff>
      <xdr:row>7</xdr:row>
      <xdr:rowOff>247650</xdr:rowOff>
    </xdr:to>
    <xdr:sp>
      <xdr:nvSpPr>
        <xdr:cNvPr id="5" name="Text Box 4600"/>
        <xdr:cNvSpPr txBox="1">
          <a:spLocks noChangeArrowheads="1"/>
        </xdr:cNvSpPr>
      </xdr:nvSpPr>
      <xdr:spPr>
        <a:xfrm>
          <a:off x="3371850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2</xdr:col>
      <xdr:colOff>0</xdr:colOff>
      <xdr:row>7</xdr:row>
      <xdr:rowOff>247650</xdr:rowOff>
    </xdr:to>
    <xdr:sp>
      <xdr:nvSpPr>
        <xdr:cNvPr id="6" name="Text Box 4640"/>
        <xdr:cNvSpPr txBox="1">
          <a:spLocks noChangeArrowheads="1"/>
        </xdr:cNvSpPr>
      </xdr:nvSpPr>
      <xdr:spPr>
        <a:xfrm>
          <a:off x="3371850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2</xdr:col>
      <xdr:colOff>0</xdr:colOff>
      <xdr:row>7</xdr:row>
      <xdr:rowOff>247650</xdr:rowOff>
    </xdr:to>
    <xdr:sp>
      <xdr:nvSpPr>
        <xdr:cNvPr id="7" name="Text Box 4600"/>
        <xdr:cNvSpPr txBox="1">
          <a:spLocks noChangeArrowheads="1"/>
        </xdr:cNvSpPr>
      </xdr:nvSpPr>
      <xdr:spPr>
        <a:xfrm>
          <a:off x="3371850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2</xdr:col>
      <xdr:colOff>0</xdr:colOff>
      <xdr:row>7</xdr:row>
      <xdr:rowOff>247650</xdr:rowOff>
    </xdr:to>
    <xdr:sp>
      <xdr:nvSpPr>
        <xdr:cNvPr id="8" name="Text Box 4640"/>
        <xdr:cNvSpPr txBox="1">
          <a:spLocks noChangeArrowheads="1"/>
        </xdr:cNvSpPr>
      </xdr:nvSpPr>
      <xdr:spPr>
        <a:xfrm>
          <a:off x="3371850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9" name="Text Box 4600"/>
        <xdr:cNvSpPr txBox="1">
          <a:spLocks noChangeArrowheads="1"/>
        </xdr:cNvSpPr>
      </xdr:nvSpPr>
      <xdr:spPr>
        <a:xfrm>
          <a:off x="3371850" y="198120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10" name="Text Box 4640"/>
        <xdr:cNvSpPr txBox="1">
          <a:spLocks noChangeArrowheads="1"/>
        </xdr:cNvSpPr>
      </xdr:nvSpPr>
      <xdr:spPr>
        <a:xfrm>
          <a:off x="3371850" y="198120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11" name="Text Box 4600"/>
        <xdr:cNvSpPr txBox="1">
          <a:spLocks noChangeArrowheads="1"/>
        </xdr:cNvSpPr>
      </xdr:nvSpPr>
      <xdr:spPr>
        <a:xfrm>
          <a:off x="3371850" y="198120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12" name="Text Box 4640"/>
        <xdr:cNvSpPr txBox="1">
          <a:spLocks noChangeArrowheads="1"/>
        </xdr:cNvSpPr>
      </xdr:nvSpPr>
      <xdr:spPr>
        <a:xfrm>
          <a:off x="3371850" y="198120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13" name="Text Box 4600"/>
        <xdr:cNvSpPr txBox="1">
          <a:spLocks noChangeArrowheads="1"/>
        </xdr:cNvSpPr>
      </xdr:nvSpPr>
      <xdr:spPr>
        <a:xfrm>
          <a:off x="3371850" y="198120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14" name="Text Box 4640"/>
        <xdr:cNvSpPr txBox="1">
          <a:spLocks noChangeArrowheads="1"/>
        </xdr:cNvSpPr>
      </xdr:nvSpPr>
      <xdr:spPr>
        <a:xfrm>
          <a:off x="3371850" y="198120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15" name="Text Box 4600"/>
        <xdr:cNvSpPr txBox="1">
          <a:spLocks noChangeArrowheads="1"/>
        </xdr:cNvSpPr>
      </xdr:nvSpPr>
      <xdr:spPr>
        <a:xfrm>
          <a:off x="3371850" y="198120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2</xdr:col>
      <xdr:colOff>0</xdr:colOff>
      <xdr:row>7</xdr:row>
      <xdr:rowOff>247650</xdr:rowOff>
    </xdr:to>
    <xdr:sp>
      <xdr:nvSpPr>
        <xdr:cNvPr id="16" name="Text Box 4600"/>
        <xdr:cNvSpPr txBox="1">
          <a:spLocks noChangeArrowheads="1"/>
        </xdr:cNvSpPr>
      </xdr:nvSpPr>
      <xdr:spPr>
        <a:xfrm>
          <a:off x="3371850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2</xdr:col>
      <xdr:colOff>0</xdr:colOff>
      <xdr:row>7</xdr:row>
      <xdr:rowOff>247650</xdr:rowOff>
    </xdr:to>
    <xdr:sp>
      <xdr:nvSpPr>
        <xdr:cNvPr id="17" name="Text Box 4640"/>
        <xdr:cNvSpPr txBox="1">
          <a:spLocks noChangeArrowheads="1"/>
        </xdr:cNvSpPr>
      </xdr:nvSpPr>
      <xdr:spPr>
        <a:xfrm>
          <a:off x="3371850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2</xdr:col>
      <xdr:colOff>0</xdr:colOff>
      <xdr:row>7</xdr:row>
      <xdr:rowOff>247650</xdr:rowOff>
    </xdr:to>
    <xdr:sp>
      <xdr:nvSpPr>
        <xdr:cNvPr id="18" name="Text Box 4600"/>
        <xdr:cNvSpPr txBox="1">
          <a:spLocks noChangeArrowheads="1"/>
        </xdr:cNvSpPr>
      </xdr:nvSpPr>
      <xdr:spPr>
        <a:xfrm>
          <a:off x="3371850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2</xdr:col>
      <xdr:colOff>0</xdr:colOff>
      <xdr:row>7</xdr:row>
      <xdr:rowOff>247650</xdr:rowOff>
    </xdr:to>
    <xdr:sp>
      <xdr:nvSpPr>
        <xdr:cNvPr id="19" name="Text Box 4640"/>
        <xdr:cNvSpPr txBox="1">
          <a:spLocks noChangeArrowheads="1"/>
        </xdr:cNvSpPr>
      </xdr:nvSpPr>
      <xdr:spPr>
        <a:xfrm>
          <a:off x="3371850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2</xdr:col>
      <xdr:colOff>0</xdr:colOff>
      <xdr:row>7</xdr:row>
      <xdr:rowOff>247650</xdr:rowOff>
    </xdr:to>
    <xdr:sp>
      <xdr:nvSpPr>
        <xdr:cNvPr id="20" name="Text Box 4600"/>
        <xdr:cNvSpPr txBox="1">
          <a:spLocks noChangeArrowheads="1"/>
        </xdr:cNvSpPr>
      </xdr:nvSpPr>
      <xdr:spPr>
        <a:xfrm>
          <a:off x="3371850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2</xdr:col>
      <xdr:colOff>0</xdr:colOff>
      <xdr:row>7</xdr:row>
      <xdr:rowOff>247650</xdr:rowOff>
    </xdr:to>
    <xdr:sp>
      <xdr:nvSpPr>
        <xdr:cNvPr id="21" name="Text Box 4640"/>
        <xdr:cNvSpPr txBox="1">
          <a:spLocks noChangeArrowheads="1"/>
        </xdr:cNvSpPr>
      </xdr:nvSpPr>
      <xdr:spPr>
        <a:xfrm>
          <a:off x="3371850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2</xdr:col>
      <xdr:colOff>0</xdr:colOff>
      <xdr:row>7</xdr:row>
      <xdr:rowOff>247650</xdr:rowOff>
    </xdr:to>
    <xdr:sp>
      <xdr:nvSpPr>
        <xdr:cNvPr id="22" name="Text Box 4600"/>
        <xdr:cNvSpPr txBox="1">
          <a:spLocks noChangeArrowheads="1"/>
        </xdr:cNvSpPr>
      </xdr:nvSpPr>
      <xdr:spPr>
        <a:xfrm>
          <a:off x="3371850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2</xdr:col>
      <xdr:colOff>0</xdr:colOff>
      <xdr:row>7</xdr:row>
      <xdr:rowOff>247650</xdr:rowOff>
    </xdr:to>
    <xdr:sp>
      <xdr:nvSpPr>
        <xdr:cNvPr id="23" name="Text Box 4640"/>
        <xdr:cNvSpPr txBox="1">
          <a:spLocks noChangeArrowheads="1"/>
        </xdr:cNvSpPr>
      </xdr:nvSpPr>
      <xdr:spPr>
        <a:xfrm>
          <a:off x="3371850" y="198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24" name="Text Box 4600"/>
        <xdr:cNvSpPr txBox="1">
          <a:spLocks noChangeArrowheads="1"/>
        </xdr:cNvSpPr>
      </xdr:nvSpPr>
      <xdr:spPr>
        <a:xfrm>
          <a:off x="3371850" y="198120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25" name="Text Box 4640"/>
        <xdr:cNvSpPr txBox="1">
          <a:spLocks noChangeArrowheads="1"/>
        </xdr:cNvSpPr>
      </xdr:nvSpPr>
      <xdr:spPr>
        <a:xfrm>
          <a:off x="3371850" y="198120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26" name="Text Box 4600"/>
        <xdr:cNvSpPr txBox="1">
          <a:spLocks noChangeArrowheads="1"/>
        </xdr:cNvSpPr>
      </xdr:nvSpPr>
      <xdr:spPr>
        <a:xfrm>
          <a:off x="3371850" y="198120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27" name="Text Box 4640"/>
        <xdr:cNvSpPr txBox="1">
          <a:spLocks noChangeArrowheads="1"/>
        </xdr:cNvSpPr>
      </xdr:nvSpPr>
      <xdr:spPr>
        <a:xfrm>
          <a:off x="3371850" y="198120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28" name="Text Box 4600"/>
        <xdr:cNvSpPr txBox="1">
          <a:spLocks noChangeArrowheads="1"/>
        </xdr:cNvSpPr>
      </xdr:nvSpPr>
      <xdr:spPr>
        <a:xfrm>
          <a:off x="3371850" y="198120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29" name="Text Box 4640"/>
        <xdr:cNvSpPr txBox="1">
          <a:spLocks noChangeArrowheads="1"/>
        </xdr:cNvSpPr>
      </xdr:nvSpPr>
      <xdr:spPr>
        <a:xfrm>
          <a:off x="3371850" y="198120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  <xdr:twoCellAnchor>
    <xdr:from>
      <xdr:col>2</xdr:col>
      <xdr:colOff>0</xdr:colOff>
      <xdr:row>7</xdr:row>
      <xdr:rowOff>247650</xdr:rowOff>
    </xdr:from>
    <xdr:to>
      <xdr:col>3</xdr:col>
      <xdr:colOff>0</xdr:colOff>
      <xdr:row>7</xdr:row>
      <xdr:rowOff>247650</xdr:rowOff>
    </xdr:to>
    <xdr:sp>
      <xdr:nvSpPr>
        <xdr:cNvPr id="30" name="Text Box 4600"/>
        <xdr:cNvSpPr txBox="1">
          <a:spLocks noChangeArrowheads="1"/>
        </xdr:cNvSpPr>
      </xdr:nvSpPr>
      <xdr:spPr>
        <a:xfrm>
          <a:off x="3371850" y="1981200"/>
          <a:ext cx="1009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ì ² Ö ² è à Ô 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ù. ºñ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¨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³Ý, Ì³ïáõñÛ³Ý 27
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ØÇç³½·³ÛÇÝ ÇÝí»ëïÇóÇáÝ µ³ÝÏ¦ ö</a:t>
          </a:r>
          <a:r>
            <a:rPr lang="en-US" cap="none" sz="1000" b="0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´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Ð/Ð 145004670790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---------------------------------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¥ëïáñ³·ñáõÃÛáõÝ¤
</a:t>
          </a:r>
          <a:r>
            <a:rPr lang="en-US" cap="none" sz="1000" b="0" i="0" u="none" baseline="0">
              <a:solidFill>
                <a:srgbClr val="000000"/>
              </a:solidFill>
              <a:latin typeface="Times Armenian"/>
              <a:ea typeface="Times Armenian"/>
              <a:cs typeface="Times Armenian"/>
            </a:rPr>
            <a:t>                        Î©î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A17" sqref="A17:IV28"/>
    </sheetView>
  </sheetViews>
  <sheetFormatPr defaultColWidth="9.00390625" defaultRowHeight="12.75"/>
  <cols>
    <col min="1" max="1" width="18.875" style="0" customWidth="1"/>
    <col min="2" max="2" width="17.25390625" style="0" customWidth="1"/>
    <col min="3" max="3" width="20.375" style="0" customWidth="1"/>
    <col min="4" max="4" width="16.00390625" style="0" customWidth="1"/>
    <col min="5" max="5" width="17.75390625" style="0" customWidth="1"/>
    <col min="6" max="6" width="17.375" style="0" customWidth="1"/>
    <col min="7" max="7" width="15.75390625" style="0" customWidth="1"/>
    <col min="8" max="10" width="15.875" style="0" customWidth="1"/>
  </cols>
  <sheetData>
    <row r="2" ht="12.75">
      <c r="G2" t="s">
        <v>242</v>
      </c>
    </row>
    <row r="6" spans="1:7" ht="26.25" customHeight="1">
      <c r="A6" s="414" t="s">
        <v>421</v>
      </c>
      <c r="B6" s="414"/>
      <c r="C6" s="414"/>
      <c r="D6" s="414"/>
      <c r="E6" s="414"/>
      <c r="F6" s="414"/>
      <c r="G6" s="414"/>
    </row>
    <row r="8" ht="13.5" thickBot="1"/>
    <row r="9" spans="1:9" ht="89.25">
      <c r="A9" s="20" t="s">
        <v>112</v>
      </c>
      <c r="B9" s="21" t="s">
        <v>113</v>
      </c>
      <c r="C9" s="356" t="s">
        <v>397</v>
      </c>
      <c r="D9" s="21" t="s">
        <v>281</v>
      </c>
      <c r="E9" s="21" t="s">
        <v>279</v>
      </c>
      <c r="F9" s="21" t="s">
        <v>114</v>
      </c>
      <c r="G9" s="22" t="s">
        <v>280</v>
      </c>
      <c r="H9" s="137"/>
      <c r="I9" s="137"/>
    </row>
    <row r="10" spans="1:7" ht="12.75">
      <c r="A10" s="138" t="s">
        <v>115</v>
      </c>
      <c r="B10" s="139" t="s">
        <v>116</v>
      </c>
      <c r="C10" s="139">
        <v>1</v>
      </c>
      <c r="D10" s="139">
        <v>2</v>
      </c>
      <c r="E10" s="139">
        <v>3</v>
      </c>
      <c r="F10" s="139">
        <v>4</v>
      </c>
      <c r="G10" s="140">
        <v>5</v>
      </c>
    </row>
    <row r="11" spans="1:7" ht="36" customHeight="1">
      <c r="A11" s="415" t="s">
        <v>117</v>
      </c>
      <c r="B11" s="161" t="s">
        <v>118</v>
      </c>
      <c r="C11" s="158">
        <v>338945.5</v>
      </c>
      <c r="D11" s="158">
        <v>0</v>
      </c>
      <c r="E11" s="158">
        <v>338945.5</v>
      </c>
      <c r="F11" s="158">
        <v>0</v>
      </c>
      <c r="G11" s="158">
        <f>E11+F11</f>
        <v>338945.5</v>
      </c>
    </row>
    <row r="12" spans="1:7" ht="35.25" customHeight="1">
      <c r="A12" s="416"/>
      <c r="B12" s="161" t="s">
        <v>119</v>
      </c>
      <c r="C12" s="158">
        <v>1722.5</v>
      </c>
      <c r="D12" s="158">
        <v>0</v>
      </c>
      <c r="E12" s="158">
        <v>0</v>
      </c>
      <c r="F12" s="158">
        <v>1722.5</v>
      </c>
      <c r="G12" s="158">
        <f>E12+F12</f>
        <v>1722.5</v>
      </c>
    </row>
    <row r="13" spans="1:7" ht="27" customHeight="1" thickBot="1">
      <c r="A13" s="417"/>
      <c r="B13" s="5" t="s">
        <v>7</v>
      </c>
      <c r="C13" s="160">
        <f>C11+C12</f>
        <v>340668</v>
      </c>
      <c r="D13" s="160">
        <f>D11+D12</f>
        <v>0</v>
      </c>
      <c r="E13" s="160">
        <f>E11+E12</f>
        <v>338945.5</v>
      </c>
      <c r="F13" s="160">
        <f>F11+F12</f>
        <v>1722.5</v>
      </c>
      <c r="G13" s="160">
        <f>G11+G12</f>
        <v>340668</v>
      </c>
    </row>
  </sheetData>
  <sheetProtection/>
  <mergeCells count="2">
    <mergeCell ref="A6:G6"/>
    <mergeCell ref="A11:A13"/>
  </mergeCells>
  <printOptions horizontalCentered="1"/>
  <pageMargins left="0.17" right="0.2" top="0.59" bottom="1" header="0.5" footer="0.5"/>
  <pageSetup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3">
      <selection activeCell="K17" sqref="K17"/>
    </sheetView>
  </sheetViews>
  <sheetFormatPr defaultColWidth="9.00390625" defaultRowHeight="12.75"/>
  <cols>
    <col min="1" max="1" width="4.25390625" style="59" customWidth="1"/>
    <col min="2" max="2" width="34.75390625" style="56" customWidth="1"/>
    <col min="3" max="4" width="12.125" style="56" customWidth="1"/>
    <col min="5" max="7" width="12.25390625" style="56" customWidth="1"/>
    <col min="8" max="8" width="13.625" style="56" customWidth="1"/>
    <col min="9" max="16384" width="9.125" style="60" customWidth="1"/>
  </cols>
  <sheetData>
    <row r="1" spans="1:12" ht="13.5">
      <c r="A1" s="54"/>
      <c r="B1" s="55"/>
      <c r="C1" s="55"/>
      <c r="D1" s="55"/>
      <c r="E1" s="55"/>
      <c r="F1" s="55"/>
      <c r="G1" s="55"/>
      <c r="H1" t="s">
        <v>269</v>
      </c>
      <c r="I1" s="59"/>
      <c r="J1" s="59"/>
      <c r="K1" s="59"/>
      <c r="L1" s="59"/>
    </row>
    <row r="2" spans="2:12" ht="12.75" customHeight="1">
      <c r="B2" s="55"/>
      <c r="C2" s="55"/>
      <c r="D2" s="55"/>
      <c r="E2" s="55"/>
      <c r="F2" s="55"/>
      <c r="G2" s="55"/>
      <c r="H2" s="55"/>
      <c r="I2" s="59"/>
      <c r="J2" s="59"/>
      <c r="K2" s="59"/>
      <c r="L2" s="59"/>
    </row>
    <row r="3" spans="1:8" ht="13.5">
      <c r="A3" s="61"/>
      <c r="B3" s="65"/>
      <c r="C3" s="65"/>
      <c r="D3" s="65"/>
      <c r="E3" s="64"/>
      <c r="F3" s="64"/>
      <c r="G3" s="64"/>
      <c r="H3" s="64"/>
    </row>
    <row r="4" spans="1:8" ht="27.75" customHeight="1">
      <c r="A4" s="461" t="s">
        <v>250</v>
      </c>
      <c r="B4" s="461"/>
      <c r="C4" s="461"/>
      <c r="D4" s="461"/>
      <c r="E4" s="461"/>
      <c r="F4" s="461"/>
      <c r="G4" s="461"/>
      <c r="H4" s="461"/>
    </row>
    <row r="5" spans="1:8" ht="14.25" thickBot="1">
      <c r="A5" s="61"/>
      <c r="B5" s="62"/>
      <c r="C5" s="62"/>
      <c r="D5" s="62"/>
      <c r="E5" s="62"/>
      <c r="F5" s="62"/>
      <c r="G5" s="62"/>
      <c r="H5" s="62"/>
    </row>
    <row r="6" spans="1:8" s="67" customFormat="1" ht="80.25" customHeight="1">
      <c r="A6" s="86"/>
      <c r="B6" s="87"/>
      <c r="C6" s="88" t="s">
        <v>40</v>
      </c>
      <c r="D6" s="88" t="s">
        <v>253</v>
      </c>
      <c r="E6" s="88" t="s">
        <v>254</v>
      </c>
      <c r="F6" s="88" t="s">
        <v>257</v>
      </c>
      <c r="G6" s="88" t="s">
        <v>260</v>
      </c>
      <c r="H6" s="272" t="s">
        <v>263</v>
      </c>
    </row>
    <row r="7" spans="1:8" s="67" customFormat="1" ht="12.75">
      <c r="A7" s="91">
        <v>1</v>
      </c>
      <c r="B7" s="66">
        <v>2</v>
      </c>
      <c r="C7" s="66"/>
      <c r="D7" s="66"/>
      <c r="E7" s="66">
        <v>3</v>
      </c>
      <c r="F7" s="66"/>
      <c r="G7" s="66"/>
      <c r="H7" s="273"/>
    </row>
    <row r="8" spans="1:8" ht="31.5" customHeight="1">
      <c r="A8" s="93">
        <v>1</v>
      </c>
      <c r="B8" s="75" t="s">
        <v>259</v>
      </c>
      <c r="C8" s="74" t="s">
        <v>59</v>
      </c>
      <c r="D8" s="74">
        <v>5</v>
      </c>
      <c r="E8" s="74" t="s">
        <v>80</v>
      </c>
      <c r="F8" s="74">
        <v>4300</v>
      </c>
      <c r="G8" s="74" t="s">
        <v>80</v>
      </c>
      <c r="H8" s="95">
        <v>258</v>
      </c>
    </row>
    <row r="9" spans="1:8" ht="31.5" customHeight="1" hidden="1">
      <c r="A9" s="93">
        <v>2</v>
      </c>
      <c r="B9" s="75" t="s">
        <v>383</v>
      </c>
      <c r="C9" s="74" t="s">
        <v>59</v>
      </c>
      <c r="D9" s="74">
        <v>5</v>
      </c>
      <c r="E9" s="74" t="s">
        <v>80</v>
      </c>
      <c r="F9" s="74">
        <v>62400</v>
      </c>
      <c r="G9" s="74" t="s">
        <v>80</v>
      </c>
      <c r="H9" s="95"/>
    </row>
    <row r="10" spans="1:8" ht="48.75">
      <c r="A10" s="93">
        <v>2</v>
      </c>
      <c r="B10" s="75" t="s">
        <v>261</v>
      </c>
      <c r="C10" s="74" t="s">
        <v>258</v>
      </c>
      <c r="D10" s="74">
        <v>5</v>
      </c>
      <c r="E10" s="74">
        <v>8640</v>
      </c>
      <c r="F10" s="74" t="s">
        <v>80</v>
      </c>
      <c r="G10" s="74" t="s">
        <v>80</v>
      </c>
      <c r="H10" s="95">
        <v>229.2</v>
      </c>
    </row>
    <row r="11" spans="1:8" ht="24.75">
      <c r="A11" s="93">
        <v>3</v>
      </c>
      <c r="B11" s="75" t="s">
        <v>262</v>
      </c>
      <c r="C11" s="74" t="s">
        <v>258</v>
      </c>
      <c r="D11" s="74">
        <v>5</v>
      </c>
      <c r="E11" s="74">
        <v>240</v>
      </c>
      <c r="F11" s="74">
        <v>19</v>
      </c>
      <c r="G11" s="74" t="s">
        <v>80</v>
      </c>
      <c r="H11" s="95">
        <v>239.8</v>
      </c>
    </row>
    <row r="12" spans="1:8" ht="28.5" customHeight="1">
      <c r="A12" s="93">
        <v>4</v>
      </c>
      <c r="B12" s="75" t="s">
        <v>255</v>
      </c>
      <c r="C12" s="74" t="s">
        <v>59</v>
      </c>
      <c r="D12" s="74">
        <v>2</v>
      </c>
      <c r="E12" s="74" t="s">
        <v>80</v>
      </c>
      <c r="F12" s="74">
        <v>600</v>
      </c>
      <c r="G12" s="74" t="s">
        <v>80</v>
      </c>
      <c r="H12" s="95">
        <v>14.4</v>
      </c>
    </row>
    <row r="13" spans="1:8" ht="48.75">
      <c r="A13" s="93">
        <v>5</v>
      </c>
      <c r="B13" s="75" t="s">
        <v>251</v>
      </c>
      <c r="C13" s="74" t="s">
        <v>252</v>
      </c>
      <c r="D13" s="74">
        <v>2</v>
      </c>
      <c r="E13" s="74">
        <v>180</v>
      </c>
      <c r="F13" s="74">
        <v>20000</v>
      </c>
      <c r="G13" s="74">
        <v>240000</v>
      </c>
      <c r="H13" s="95">
        <v>291.5</v>
      </c>
    </row>
    <row r="14" spans="1:8" ht="18" customHeight="1">
      <c r="A14" s="93">
        <v>6</v>
      </c>
      <c r="B14" s="270" t="s">
        <v>256</v>
      </c>
      <c r="C14" s="271" t="s">
        <v>59</v>
      </c>
      <c r="D14" s="271">
        <v>22</v>
      </c>
      <c r="E14" s="74" t="s">
        <v>80</v>
      </c>
      <c r="F14" s="74">
        <v>16800</v>
      </c>
      <c r="G14" s="74" t="s">
        <v>80</v>
      </c>
      <c r="H14" s="95">
        <v>982</v>
      </c>
    </row>
    <row r="15" spans="1:8" ht="18" customHeight="1">
      <c r="A15" s="93">
        <v>7</v>
      </c>
      <c r="B15" s="270" t="s">
        <v>347</v>
      </c>
      <c r="C15" s="271" t="s">
        <v>59</v>
      </c>
      <c r="D15" s="74" t="s">
        <v>80</v>
      </c>
      <c r="E15" s="74" t="s">
        <v>80</v>
      </c>
      <c r="F15" s="74">
        <v>23500</v>
      </c>
      <c r="G15" s="74" t="s">
        <v>80</v>
      </c>
      <c r="H15" s="95">
        <v>282.1</v>
      </c>
    </row>
    <row r="16" spans="1:8" ht="18" customHeight="1">
      <c r="A16" s="93">
        <v>8</v>
      </c>
      <c r="B16" s="270" t="s">
        <v>353</v>
      </c>
      <c r="C16" s="271" t="s">
        <v>59</v>
      </c>
      <c r="D16" s="271">
        <v>5</v>
      </c>
      <c r="E16" s="74" t="s">
        <v>80</v>
      </c>
      <c r="F16" s="74" t="s">
        <v>80</v>
      </c>
      <c r="G16" s="271">
        <v>35400</v>
      </c>
      <c r="H16" s="334">
        <v>168.2</v>
      </c>
    </row>
    <row r="17" spans="1:8" ht="41.25" customHeight="1" thickBot="1">
      <c r="A17" s="97"/>
      <c r="B17" s="98" t="s">
        <v>92</v>
      </c>
      <c r="C17" s="98"/>
      <c r="D17" s="98"/>
      <c r="E17" s="98"/>
      <c r="F17" s="98"/>
      <c r="G17" s="98"/>
      <c r="H17" s="274">
        <f>SUM(H8:H16)</f>
        <v>2465.2</v>
      </c>
    </row>
  </sheetData>
  <sheetProtection/>
  <mergeCells count="1">
    <mergeCell ref="A4:H4"/>
  </mergeCells>
  <printOptions horizontalCentered="1"/>
  <pageMargins left="0.21" right="0.16" top="0.57" bottom="0.49" header="0.32" footer="0.23"/>
  <pageSetup horizontalDpi="600" verticalDpi="6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18"/>
  <sheetViews>
    <sheetView zoomScalePageLayoutView="0" workbookViewId="0" topLeftCell="A16">
      <selection activeCell="F22" sqref="F22"/>
    </sheetView>
  </sheetViews>
  <sheetFormatPr defaultColWidth="9.00390625" defaultRowHeight="12.75"/>
  <cols>
    <col min="1" max="1" width="2.375" style="0" customWidth="1"/>
    <col min="2" max="2" width="22.25390625" style="0" customWidth="1"/>
    <col min="3" max="3" width="7.875" style="0" customWidth="1"/>
    <col min="4" max="4" width="8.125" style="0" customWidth="1"/>
    <col min="5" max="5" width="7.375" style="0" customWidth="1"/>
    <col min="6" max="7" width="14.75390625" style="0" customWidth="1"/>
    <col min="8" max="8" width="18.125" style="0" customWidth="1"/>
    <col min="9" max="9" width="15.125" style="0" customWidth="1"/>
    <col min="10" max="10" width="15.00390625" style="0" customWidth="1"/>
    <col min="11" max="11" width="17.75390625" style="0" customWidth="1"/>
    <col min="12" max="12" width="13.25390625" style="0" customWidth="1"/>
  </cols>
  <sheetData>
    <row r="1" ht="12.75">
      <c r="K1" t="s">
        <v>270</v>
      </c>
    </row>
    <row r="4" spans="2:11" ht="25.5" customHeight="1">
      <c r="B4" s="414" t="s">
        <v>102</v>
      </c>
      <c r="C4" s="414"/>
      <c r="D4" s="414"/>
      <c r="E4" s="414"/>
      <c r="F4" s="414"/>
      <c r="G4" s="414"/>
      <c r="H4" s="414"/>
      <c r="I4" s="414"/>
      <c r="J4" s="414"/>
      <c r="K4" s="414"/>
    </row>
    <row r="7" ht="13.5" thickBot="1">
      <c r="L7" s="47"/>
    </row>
    <row r="8" spans="2:12" ht="76.5" customHeight="1" thickBot="1">
      <c r="B8" s="465" t="s">
        <v>103</v>
      </c>
      <c r="C8" s="467" t="s">
        <v>72</v>
      </c>
      <c r="D8" s="467" t="s">
        <v>74</v>
      </c>
      <c r="E8" s="470" t="s">
        <v>104</v>
      </c>
      <c r="F8" s="473" t="s">
        <v>105</v>
      </c>
      <c r="G8" s="432"/>
      <c r="H8" s="474"/>
      <c r="I8" s="478" t="s">
        <v>321</v>
      </c>
      <c r="J8" s="479"/>
      <c r="K8" s="480"/>
      <c r="L8" s="462" t="s">
        <v>321</v>
      </c>
    </row>
    <row r="9" spans="2:12" ht="12.75" customHeight="1" thickBot="1">
      <c r="B9" s="466"/>
      <c r="C9" s="468"/>
      <c r="D9" s="468"/>
      <c r="E9" s="471"/>
      <c r="F9" s="475" t="s">
        <v>70</v>
      </c>
      <c r="G9" s="476"/>
      <c r="H9" s="477"/>
      <c r="I9" s="475" t="s">
        <v>70</v>
      </c>
      <c r="J9" s="476"/>
      <c r="K9" s="477"/>
      <c r="L9" s="463"/>
    </row>
    <row r="10" spans="2:12" ht="59.25" customHeight="1">
      <c r="B10" s="466"/>
      <c r="C10" s="469"/>
      <c r="D10" s="469"/>
      <c r="E10" s="472"/>
      <c r="F10" s="35" t="s">
        <v>68</v>
      </c>
      <c r="G10" s="30" t="s">
        <v>69</v>
      </c>
      <c r="H10" s="129" t="s">
        <v>106</v>
      </c>
      <c r="I10" s="127" t="s">
        <v>68</v>
      </c>
      <c r="J10" s="128" t="s">
        <v>69</v>
      </c>
      <c r="K10" s="129" t="s">
        <v>106</v>
      </c>
      <c r="L10" s="464"/>
    </row>
    <row r="11" spans="2:12" ht="5.25" customHeight="1">
      <c r="B11" s="43"/>
      <c r="C11" s="40"/>
      <c r="D11" s="40"/>
      <c r="E11" s="43"/>
      <c r="F11" s="23"/>
      <c r="G11" s="2"/>
      <c r="H11" s="130"/>
      <c r="I11" s="23"/>
      <c r="J11" s="2"/>
      <c r="K11" s="130"/>
      <c r="L11" s="310"/>
    </row>
    <row r="12" spans="2:12" ht="29.25" customHeight="1">
      <c r="B12" s="123" t="s">
        <v>107</v>
      </c>
      <c r="C12" s="41">
        <v>12</v>
      </c>
      <c r="D12" s="41">
        <v>12</v>
      </c>
      <c r="E12" s="124">
        <v>1</v>
      </c>
      <c r="F12" s="7">
        <v>3000</v>
      </c>
      <c r="G12" s="28">
        <v>15000</v>
      </c>
      <c r="H12" s="131">
        <v>10000</v>
      </c>
      <c r="I12" s="126">
        <f>(C12*D12*F12)/1000</f>
        <v>432</v>
      </c>
      <c r="J12" s="133">
        <f>(C12*(D12-1)*G12)/1000</f>
        <v>1980</v>
      </c>
      <c r="K12" s="300">
        <f>(C12*H12)/1000</f>
        <v>120</v>
      </c>
      <c r="L12" s="29">
        <f>I12+J12+K12</f>
        <v>2532</v>
      </c>
    </row>
    <row r="13" spans="2:12" ht="29.25" customHeight="1">
      <c r="B13" s="123" t="s">
        <v>108</v>
      </c>
      <c r="C13" s="41">
        <v>12</v>
      </c>
      <c r="D13" s="41">
        <v>12</v>
      </c>
      <c r="E13" s="124">
        <v>1</v>
      </c>
      <c r="F13" s="7">
        <v>3000</v>
      </c>
      <c r="G13" s="28">
        <v>15000</v>
      </c>
      <c r="H13" s="131">
        <v>10000</v>
      </c>
      <c r="I13" s="126">
        <f>(C13*D13*F13)/1000</f>
        <v>432</v>
      </c>
      <c r="J13" s="133">
        <f>(C13*(D13-1)*G13)/1000</f>
        <v>1980</v>
      </c>
      <c r="K13" s="300">
        <f>(C13*H13)/1000</f>
        <v>120</v>
      </c>
      <c r="L13" s="311">
        <f>I13+J13+K13</f>
        <v>2532</v>
      </c>
    </row>
    <row r="14" spans="2:12" ht="29.25" customHeight="1">
      <c r="B14" s="123" t="s">
        <v>109</v>
      </c>
      <c r="C14" s="41">
        <v>14</v>
      </c>
      <c r="D14" s="41">
        <v>14</v>
      </c>
      <c r="E14" s="124">
        <v>1</v>
      </c>
      <c r="F14" s="7">
        <v>3000</v>
      </c>
      <c r="G14" s="28">
        <v>15000</v>
      </c>
      <c r="H14" s="131">
        <v>10000</v>
      </c>
      <c r="I14" s="126">
        <f>(C14*D14*F14)/1000</f>
        <v>588</v>
      </c>
      <c r="J14" s="133">
        <f>(C14*(D14-1)*G14)/1000</f>
        <v>2730</v>
      </c>
      <c r="K14" s="300">
        <f>(C14*H14)/1000</f>
        <v>140</v>
      </c>
      <c r="L14" s="312">
        <f>I14+J14+K14</f>
        <v>3458</v>
      </c>
    </row>
    <row r="15" spans="2:12" ht="29.25" customHeight="1">
      <c r="B15" s="123" t="s">
        <v>110</v>
      </c>
      <c r="C15" s="41">
        <v>12</v>
      </c>
      <c r="D15" s="41">
        <v>13</v>
      </c>
      <c r="E15" s="124">
        <v>1</v>
      </c>
      <c r="F15" s="7">
        <v>3000</v>
      </c>
      <c r="G15" s="28">
        <v>15000</v>
      </c>
      <c r="H15" s="131">
        <v>10000</v>
      </c>
      <c r="I15" s="126">
        <f>(C15*D15*F15)/1000</f>
        <v>468</v>
      </c>
      <c r="J15" s="133">
        <f>(C15*(D15-1)*G15)/1000</f>
        <v>2160</v>
      </c>
      <c r="K15" s="300">
        <f>(C15*H15)/1000</f>
        <v>120</v>
      </c>
      <c r="L15" s="29">
        <f>I15+J15+K15</f>
        <v>2748</v>
      </c>
    </row>
    <row r="16" spans="2:12" ht="29.25" customHeight="1">
      <c r="B16" s="123" t="s">
        <v>111</v>
      </c>
      <c r="C16" s="41">
        <v>14</v>
      </c>
      <c r="D16" s="41">
        <v>14</v>
      </c>
      <c r="E16" s="124">
        <v>1</v>
      </c>
      <c r="F16" s="7">
        <v>3000</v>
      </c>
      <c r="G16" s="28">
        <v>15000</v>
      </c>
      <c r="H16" s="131">
        <v>10000</v>
      </c>
      <c r="I16" s="126">
        <f>(C16*D16*F16)/1000</f>
        <v>588</v>
      </c>
      <c r="J16" s="133">
        <f>(C16*(D16-1)*G16)/1000</f>
        <v>2730</v>
      </c>
      <c r="K16" s="300">
        <f>(C16*H16)/1000</f>
        <v>140</v>
      </c>
      <c r="L16" s="312">
        <f>I16+J16+K16</f>
        <v>3458</v>
      </c>
    </row>
    <row r="17" spans="2:12" ht="38.25" customHeight="1" thickBot="1">
      <c r="B17" s="44" t="s">
        <v>7</v>
      </c>
      <c r="C17" s="45"/>
      <c r="D17" s="42"/>
      <c r="E17" s="125"/>
      <c r="F17" s="38"/>
      <c r="G17" s="39"/>
      <c r="H17" s="132"/>
      <c r="I17" s="37">
        <f>SUM(I12:I16)</f>
        <v>2508</v>
      </c>
      <c r="J17" s="37">
        <f>SUM(J12:J16)</f>
        <v>11580</v>
      </c>
      <c r="K17" s="37">
        <f>SUM(K12:K16)</f>
        <v>640</v>
      </c>
      <c r="L17" s="37">
        <f>SUM(L12:L16)</f>
        <v>14728</v>
      </c>
    </row>
    <row r="18" spans="2:11" ht="25.5" customHeight="1">
      <c r="B18" s="46"/>
      <c r="C18" s="47"/>
      <c r="D18" s="48"/>
      <c r="E18" s="48"/>
      <c r="F18" s="48"/>
      <c r="G18" s="48"/>
      <c r="H18" s="48"/>
      <c r="I18" s="48"/>
      <c r="J18" s="48"/>
      <c r="K18" s="47"/>
    </row>
  </sheetData>
  <sheetProtection/>
  <mergeCells count="10">
    <mergeCell ref="L8:L10"/>
    <mergeCell ref="B4:K4"/>
    <mergeCell ref="B8:B10"/>
    <mergeCell ref="C8:C10"/>
    <mergeCell ref="D8:D10"/>
    <mergeCell ref="E8:E10"/>
    <mergeCell ref="F8:H8"/>
    <mergeCell ref="F9:H9"/>
    <mergeCell ref="I8:K8"/>
    <mergeCell ref="I9:K9"/>
  </mergeCells>
  <printOptions horizontalCentered="1"/>
  <pageMargins left="0.16" right="0.19" top="0.49" bottom="0.38" header="0.3" footer="0.2"/>
  <pageSetup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C30"/>
  <sheetViews>
    <sheetView zoomScalePageLayoutView="0" workbookViewId="0" topLeftCell="A22">
      <selection activeCell="A31" sqref="A31:IV37"/>
    </sheetView>
  </sheetViews>
  <sheetFormatPr defaultColWidth="9.00390625" defaultRowHeight="12.75"/>
  <cols>
    <col min="1" max="1" width="2.375" style="0" customWidth="1"/>
    <col min="2" max="2" width="19.375" style="0" customWidth="1"/>
    <col min="3" max="3" width="8.00390625" style="0" customWidth="1"/>
    <col min="4" max="4" width="8.125" style="0" customWidth="1"/>
    <col min="5" max="5" width="12.75390625" style="0" customWidth="1"/>
    <col min="6" max="6" width="13.625" style="0" customWidth="1"/>
    <col min="7" max="7" width="13.375" style="0" customWidth="1"/>
    <col min="8" max="8" width="13.875" style="0" customWidth="1"/>
    <col min="9" max="9" width="12.00390625" style="0" customWidth="1"/>
    <col min="10" max="10" width="10.625" style="0" customWidth="1"/>
    <col min="11" max="11" width="13.25390625" style="0" customWidth="1"/>
    <col min="12" max="12" width="13.375" style="0" customWidth="1"/>
    <col min="13" max="14" width="12.125" style="0" customWidth="1"/>
    <col min="15" max="15" width="11.75390625" style="0" customWidth="1"/>
    <col min="17" max="17" width="11.875" style="0" bestFit="1" customWidth="1"/>
  </cols>
  <sheetData>
    <row r="1" ht="12.75">
      <c r="M1" t="s">
        <v>271</v>
      </c>
    </row>
    <row r="4" spans="2:14" ht="25.5" customHeight="1">
      <c r="B4" s="414" t="s">
        <v>24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6" spans="7:8" ht="12.75">
      <c r="G6" s="292"/>
      <c r="H6" s="292"/>
    </row>
    <row r="7" ht="13.5" thickBot="1">
      <c r="H7" s="292"/>
    </row>
    <row r="8" spans="2:15" ht="76.5" customHeight="1">
      <c r="B8" s="488" t="s">
        <v>66</v>
      </c>
      <c r="C8" s="467" t="s">
        <v>72</v>
      </c>
      <c r="D8" s="489" t="s">
        <v>74</v>
      </c>
      <c r="E8" s="473" t="s">
        <v>67</v>
      </c>
      <c r="F8" s="474"/>
      <c r="G8" s="478" t="s">
        <v>75</v>
      </c>
      <c r="H8" s="479"/>
      <c r="I8" s="479"/>
      <c r="J8" s="481"/>
      <c r="K8" s="482" t="s">
        <v>76</v>
      </c>
      <c r="L8" s="479"/>
      <c r="M8" s="479"/>
      <c r="N8" s="481"/>
      <c r="O8" s="483" t="s">
        <v>76</v>
      </c>
    </row>
    <row r="9" spans="2:15" ht="12.75" customHeight="1">
      <c r="B9" s="466"/>
      <c r="C9" s="468"/>
      <c r="D9" s="471"/>
      <c r="E9" s="475" t="s">
        <v>70</v>
      </c>
      <c r="F9" s="477"/>
      <c r="G9" s="475" t="s">
        <v>70</v>
      </c>
      <c r="H9" s="476"/>
      <c r="I9" s="476"/>
      <c r="J9" s="486"/>
      <c r="K9" s="487" t="s">
        <v>70</v>
      </c>
      <c r="L9" s="476"/>
      <c r="M9" s="476"/>
      <c r="N9" s="486"/>
      <c r="O9" s="484"/>
    </row>
    <row r="10" spans="2:15" ht="59.25" customHeight="1">
      <c r="B10" s="466"/>
      <c r="C10" s="469"/>
      <c r="D10" s="472"/>
      <c r="E10" s="35" t="s">
        <v>68</v>
      </c>
      <c r="F10" s="149" t="s">
        <v>69</v>
      </c>
      <c r="G10" s="35" t="s">
        <v>78</v>
      </c>
      <c r="H10" s="30" t="s">
        <v>79</v>
      </c>
      <c r="I10" s="30" t="s">
        <v>77</v>
      </c>
      <c r="J10" s="32" t="s">
        <v>149</v>
      </c>
      <c r="K10" s="151" t="s">
        <v>68</v>
      </c>
      <c r="L10" s="30" t="s">
        <v>69</v>
      </c>
      <c r="M10" s="30" t="s">
        <v>71</v>
      </c>
      <c r="N10" s="32" t="s">
        <v>149</v>
      </c>
      <c r="O10" s="485"/>
    </row>
    <row r="11" spans="2:15" ht="5.25" customHeight="1">
      <c r="B11" s="43"/>
      <c r="C11" s="40"/>
      <c r="D11" s="43"/>
      <c r="E11" s="23"/>
      <c r="F11" s="130"/>
      <c r="G11" s="23"/>
      <c r="H11" s="2"/>
      <c r="I11" s="2"/>
      <c r="J11" s="24"/>
      <c r="K11" s="184"/>
      <c r="L11" s="2"/>
      <c r="M11" s="2"/>
      <c r="N11" s="24"/>
      <c r="O11" s="10"/>
    </row>
    <row r="12" spans="2:18" ht="18.75" customHeight="1">
      <c r="B12" s="43" t="s">
        <v>73</v>
      </c>
      <c r="C12" s="41">
        <v>2</v>
      </c>
      <c r="D12" s="124">
        <v>7</v>
      </c>
      <c r="E12" s="177">
        <v>210</v>
      </c>
      <c r="F12" s="190">
        <v>257</v>
      </c>
      <c r="G12" s="191">
        <f>C12*D12*E12</f>
        <v>2940</v>
      </c>
      <c r="H12" s="188">
        <f>C12*(D12-1)*F12</f>
        <v>3084</v>
      </c>
      <c r="I12" s="186">
        <v>587</v>
      </c>
      <c r="J12" s="29">
        <v>5</v>
      </c>
      <c r="K12" s="155">
        <f>(G12*Q12)/1000</f>
        <v>1422.3132</v>
      </c>
      <c r="L12" s="36">
        <f>(H12*Q12)/1000</f>
        <v>1491.97752</v>
      </c>
      <c r="M12" s="36">
        <f aca="true" t="shared" si="0" ref="M12:M20">(C12*I12*R12)/1000</f>
        <v>659.788</v>
      </c>
      <c r="N12" s="29">
        <f>C12*J12</f>
        <v>10</v>
      </c>
      <c r="O12" s="301">
        <f>K12+L12+M12+N12</f>
        <v>3584.07872</v>
      </c>
      <c r="Q12" s="348">
        <v>483.78</v>
      </c>
      <c r="R12">
        <v>562</v>
      </c>
    </row>
    <row r="13" spans="2:18" ht="18.75" customHeight="1">
      <c r="B13" s="43" t="s">
        <v>73</v>
      </c>
      <c r="C13" s="41">
        <v>1</v>
      </c>
      <c r="D13" s="124">
        <v>5</v>
      </c>
      <c r="E13" s="177">
        <v>210</v>
      </c>
      <c r="F13" s="190">
        <v>257</v>
      </c>
      <c r="G13" s="191">
        <f aca="true" t="shared" si="1" ref="G13:G22">C13*D13*E13</f>
        <v>1050</v>
      </c>
      <c r="H13" s="188">
        <f aca="true" t="shared" si="2" ref="H13:H22">C13*(D13-1)*F13</f>
        <v>1028</v>
      </c>
      <c r="I13" s="189">
        <v>587</v>
      </c>
      <c r="J13" s="29">
        <v>5</v>
      </c>
      <c r="K13" s="155">
        <f aca="true" t="shared" si="3" ref="K13:K22">(G13*Q13)/1000</f>
        <v>507.969</v>
      </c>
      <c r="L13" s="36">
        <f aca="true" t="shared" si="4" ref="L13:L22">(H13*Q13)/1000</f>
        <v>497.32583999999997</v>
      </c>
      <c r="M13" s="36">
        <f t="shared" si="0"/>
        <v>329.894</v>
      </c>
      <c r="N13" s="29">
        <f aca="true" t="shared" si="5" ref="N13:N22">C13*J13</f>
        <v>5</v>
      </c>
      <c r="O13" s="301">
        <f aca="true" t="shared" si="6" ref="O13:O22">K13+L13+M13+N13</f>
        <v>1340.18884</v>
      </c>
      <c r="Q13" s="348">
        <v>483.78</v>
      </c>
      <c r="R13">
        <v>562</v>
      </c>
    </row>
    <row r="14" spans="2:18" ht="18.75" customHeight="1">
      <c r="B14" s="43" t="s">
        <v>73</v>
      </c>
      <c r="C14" s="41">
        <v>1</v>
      </c>
      <c r="D14" s="124">
        <v>5</v>
      </c>
      <c r="E14" s="177">
        <v>210</v>
      </c>
      <c r="F14" s="190">
        <v>257</v>
      </c>
      <c r="G14" s="191">
        <f t="shared" si="1"/>
        <v>1050</v>
      </c>
      <c r="H14" s="188">
        <f t="shared" si="2"/>
        <v>1028</v>
      </c>
      <c r="I14" s="189">
        <v>587</v>
      </c>
      <c r="J14" s="29">
        <v>5</v>
      </c>
      <c r="K14" s="155">
        <f t="shared" si="3"/>
        <v>507.969</v>
      </c>
      <c r="L14" s="36">
        <f t="shared" si="4"/>
        <v>497.32583999999997</v>
      </c>
      <c r="M14" s="36">
        <f t="shared" si="0"/>
        <v>329.894</v>
      </c>
      <c r="N14" s="29">
        <f t="shared" si="5"/>
        <v>5</v>
      </c>
      <c r="O14" s="301">
        <f t="shared" si="6"/>
        <v>1340.18884</v>
      </c>
      <c r="Q14" s="348">
        <v>483.78</v>
      </c>
      <c r="R14">
        <v>562</v>
      </c>
    </row>
    <row r="15" spans="2:18" ht="18.75" customHeight="1">
      <c r="B15" s="43" t="s">
        <v>332</v>
      </c>
      <c r="C15" s="41">
        <v>2</v>
      </c>
      <c r="D15" s="124">
        <v>11</v>
      </c>
      <c r="E15" s="177">
        <v>81</v>
      </c>
      <c r="F15" s="190">
        <v>181</v>
      </c>
      <c r="G15" s="191">
        <f t="shared" si="1"/>
        <v>1782</v>
      </c>
      <c r="H15" s="188">
        <f t="shared" si="2"/>
        <v>3620</v>
      </c>
      <c r="I15" s="189">
        <v>846</v>
      </c>
      <c r="J15" s="29">
        <v>5</v>
      </c>
      <c r="K15" s="155">
        <f t="shared" si="3"/>
        <v>862.09596</v>
      </c>
      <c r="L15" s="36">
        <f t="shared" si="4"/>
        <v>1751.2835999999998</v>
      </c>
      <c r="M15" s="36">
        <f t="shared" si="0"/>
        <v>950.904</v>
      </c>
      <c r="N15" s="29">
        <f t="shared" si="5"/>
        <v>10</v>
      </c>
      <c r="O15" s="301">
        <f t="shared" si="6"/>
        <v>3574.28356</v>
      </c>
      <c r="Q15" s="348">
        <v>483.78</v>
      </c>
      <c r="R15">
        <v>562</v>
      </c>
    </row>
    <row r="16" spans="2:18" ht="18.75" customHeight="1">
      <c r="B16" s="43" t="s">
        <v>375</v>
      </c>
      <c r="C16" s="302">
        <v>3</v>
      </c>
      <c r="D16" s="303">
        <v>5</v>
      </c>
      <c r="E16" s="177">
        <v>94</v>
      </c>
      <c r="F16" s="190">
        <v>129</v>
      </c>
      <c r="G16" s="191">
        <f t="shared" si="1"/>
        <v>1410</v>
      </c>
      <c r="H16" s="188">
        <f t="shared" si="2"/>
        <v>1548</v>
      </c>
      <c r="I16" s="189">
        <v>707</v>
      </c>
      <c r="J16" s="29">
        <v>5</v>
      </c>
      <c r="K16" s="155">
        <f>(G16*Q16)/1000</f>
        <v>682.1297999999999</v>
      </c>
      <c r="L16" s="36">
        <f t="shared" si="4"/>
        <v>748.89144</v>
      </c>
      <c r="M16" s="36">
        <f>(C16*I16*R16)/1000</f>
        <v>1192.002</v>
      </c>
      <c r="N16" s="29">
        <f t="shared" si="5"/>
        <v>15</v>
      </c>
      <c r="O16" s="301">
        <f t="shared" si="6"/>
        <v>2638.02324</v>
      </c>
      <c r="Q16" s="348">
        <v>483.78</v>
      </c>
      <c r="R16">
        <v>562</v>
      </c>
    </row>
    <row r="17" spans="2:18" ht="18.75" customHeight="1">
      <c r="B17" s="43" t="s">
        <v>375</v>
      </c>
      <c r="C17" s="302">
        <v>2</v>
      </c>
      <c r="D17" s="303">
        <v>5</v>
      </c>
      <c r="E17" s="177">
        <v>94</v>
      </c>
      <c r="F17" s="190">
        <v>129</v>
      </c>
      <c r="G17" s="191">
        <f t="shared" si="1"/>
        <v>940</v>
      </c>
      <c r="H17" s="188">
        <f t="shared" si="2"/>
        <v>1032</v>
      </c>
      <c r="I17" s="189">
        <v>707</v>
      </c>
      <c r="J17" s="29">
        <v>5</v>
      </c>
      <c r="K17" s="155">
        <f>(G17*Q16)/1000</f>
        <v>454.75319999999994</v>
      </c>
      <c r="L17" s="36">
        <f>(H17*Q16/1000)</f>
        <v>499.26095999999995</v>
      </c>
      <c r="M17" s="36">
        <f t="shared" si="0"/>
        <v>794.668</v>
      </c>
      <c r="N17" s="29">
        <f t="shared" si="5"/>
        <v>10</v>
      </c>
      <c r="O17" s="301">
        <f t="shared" si="6"/>
        <v>1758.6821599999998</v>
      </c>
      <c r="Q17" s="348">
        <v>483.78</v>
      </c>
      <c r="R17">
        <v>562</v>
      </c>
    </row>
    <row r="18" spans="2:18" ht="18.75" customHeight="1">
      <c r="B18" s="43" t="s">
        <v>376</v>
      </c>
      <c r="C18" s="302">
        <v>2</v>
      </c>
      <c r="D18" s="303">
        <v>4</v>
      </c>
      <c r="E18" s="177">
        <v>65</v>
      </c>
      <c r="F18" s="190">
        <v>115</v>
      </c>
      <c r="G18" s="191">
        <f t="shared" si="1"/>
        <v>520</v>
      </c>
      <c r="H18" s="188">
        <f t="shared" si="2"/>
        <v>690</v>
      </c>
      <c r="I18" s="189">
        <v>562</v>
      </c>
      <c r="J18" s="29">
        <v>5</v>
      </c>
      <c r="K18" s="155">
        <f>(G18*Q17)/1000</f>
        <v>251.5656</v>
      </c>
      <c r="L18" s="36">
        <f>(H18*Q17/1000)</f>
        <v>333.80819999999994</v>
      </c>
      <c r="M18" s="36">
        <f t="shared" si="0"/>
        <v>631.688</v>
      </c>
      <c r="N18" s="29">
        <f t="shared" si="5"/>
        <v>10</v>
      </c>
      <c r="O18" s="301">
        <f t="shared" si="6"/>
        <v>1227.0618</v>
      </c>
      <c r="Q18" s="348">
        <v>483.78</v>
      </c>
      <c r="R18">
        <v>562</v>
      </c>
    </row>
    <row r="19" spans="2:18" ht="18.75" customHeight="1">
      <c r="B19" s="43" t="s">
        <v>376</v>
      </c>
      <c r="C19" s="302">
        <v>2</v>
      </c>
      <c r="D19" s="303">
        <v>4</v>
      </c>
      <c r="E19" s="177">
        <v>65</v>
      </c>
      <c r="F19" s="190">
        <v>115</v>
      </c>
      <c r="G19" s="191">
        <f>C19*D19*E19</f>
        <v>520</v>
      </c>
      <c r="H19" s="188">
        <f>C19*(D19-1)*F19</f>
        <v>690</v>
      </c>
      <c r="I19" s="189">
        <v>562</v>
      </c>
      <c r="J19" s="29">
        <v>5</v>
      </c>
      <c r="K19" s="155">
        <f>(G19*R18)/1000</f>
        <v>292.24</v>
      </c>
      <c r="L19" s="36">
        <f>(H19*R18/1000)</f>
        <v>387.78</v>
      </c>
      <c r="M19" s="36">
        <f t="shared" si="0"/>
        <v>631.688</v>
      </c>
      <c r="N19" s="29">
        <f t="shared" si="5"/>
        <v>10</v>
      </c>
      <c r="O19" s="301">
        <f t="shared" si="6"/>
        <v>1321.708</v>
      </c>
      <c r="Q19" s="348">
        <v>483.78</v>
      </c>
      <c r="R19">
        <v>562</v>
      </c>
    </row>
    <row r="20" spans="2:18" ht="18.75" customHeight="1">
      <c r="B20" s="43" t="s">
        <v>377</v>
      </c>
      <c r="C20" s="302">
        <v>2</v>
      </c>
      <c r="D20" s="303">
        <v>5</v>
      </c>
      <c r="E20" s="189">
        <v>89</v>
      </c>
      <c r="F20" s="189">
        <v>92</v>
      </c>
      <c r="G20" s="189">
        <f>C20*D20*E20</f>
        <v>890</v>
      </c>
      <c r="H20" s="189">
        <f>C20*(D20-1)*F20</f>
        <v>736</v>
      </c>
      <c r="I20" s="189">
        <v>373</v>
      </c>
      <c r="J20" s="29">
        <v>5</v>
      </c>
      <c r="K20" s="155">
        <f>(G20*Q19)/1000</f>
        <v>430.56419999999997</v>
      </c>
      <c r="L20" s="36">
        <f>(H20*Q19/1000)</f>
        <v>356.06208</v>
      </c>
      <c r="M20" s="36">
        <f t="shared" si="0"/>
        <v>419.252</v>
      </c>
      <c r="N20" s="29">
        <f t="shared" si="5"/>
        <v>10</v>
      </c>
      <c r="O20" s="301">
        <f t="shared" si="6"/>
        <v>1215.87828</v>
      </c>
      <c r="Q20" s="348">
        <v>483.78</v>
      </c>
      <c r="R20">
        <v>562</v>
      </c>
    </row>
    <row r="21" spans="2:18" ht="18.75" customHeight="1" thickBot="1">
      <c r="B21" s="43" t="s">
        <v>333</v>
      </c>
      <c r="C21" s="302">
        <v>2</v>
      </c>
      <c r="D21" s="303">
        <v>3</v>
      </c>
      <c r="E21" s="177">
        <v>87</v>
      </c>
      <c r="F21" s="190">
        <v>94</v>
      </c>
      <c r="G21" s="191">
        <f t="shared" si="1"/>
        <v>522</v>
      </c>
      <c r="H21" s="188">
        <f t="shared" si="2"/>
        <v>376</v>
      </c>
      <c r="I21" s="188">
        <v>152</v>
      </c>
      <c r="J21" s="29">
        <v>5</v>
      </c>
      <c r="K21" s="155">
        <f t="shared" si="3"/>
        <v>252.53315999999998</v>
      </c>
      <c r="L21" s="36">
        <f t="shared" si="4"/>
        <v>181.90127999999999</v>
      </c>
      <c r="M21" s="36">
        <f>(C21*I21*Q21)/1000</f>
        <v>147.06912</v>
      </c>
      <c r="N21" s="29">
        <f t="shared" si="5"/>
        <v>10</v>
      </c>
      <c r="O21" s="301">
        <f t="shared" si="6"/>
        <v>591.50356</v>
      </c>
      <c r="Q21" s="348">
        <v>483.78</v>
      </c>
      <c r="R21">
        <v>562</v>
      </c>
    </row>
    <row r="22" spans="2:29" ht="18.75" customHeight="1" thickBot="1">
      <c r="B22" s="43" t="s">
        <v>318</v>
      </c>
      <c r="C22" s="302">
        <v>5</v>
      </c>
      <c r="D22" s="303">
        <v>6</v>
      </c>
      <c r="E22" s="177">
        <v>171</v>
      </c>
      <c r="F22" s="190">
        <v>304</v>
      </c>
      <c r="G22" s="191">
        <f t="shared" si="1"/>
        <v>5130</v>
      </c>
      <c r="H22" s="188">
        <f t="shared" si="2"/>
        <v>7600</v>
      </c>
      <c r="I22" s="188">
        <v>570</v>
      </c>
      <c r="J22" s="29">
        <v>5</v>
      </c>
      <c r="K22" s="155">
        <f t="shared" si="3"/>
        <v>2481.7914</v>
      </c>
      <c r="L22" s="36">
        <f t="shared" si="4"/>
        <v>3676.728</v>
      </c>
      <c r="M22" s="36">
        <f>(C22*I22*Q22)/1000</f>
        <v>1378.773</v>
      </c>
      <c r="N22" s="29">
        <f t="shared" si="5"/>
        <v>25</v>
      </c>
      <c r="O22" s="301">
        <f t="shared" si="6"/>
        <v>7562.2924</v>
      </c>
      <c r="Q22" s="348">
        <v>483.78</v>
      </c>
      <c r="R22">
        <v>562</v>
      </c>
      <c r="W22" s="381"/>
      <c r="X22" s="381"/>
      <c r="Y22" s="381"/>
      <c r="Z22" s="381"/>
      <c r="AA22" s="381"/>
      <c r="AB22" s="381"/>
      <c r="AC22" s="381"/>
    </row>
    <row r="23" spans="2:29" ht="39" customHeight="1" thickBot="1">
      <c r="B23" s="178" t="s">
        <v>7</v>
      </c>
      <c r="C23" s="179"/>
      <c r="D23" s="187"/>
      <c r="E23" s="180"/>
      <c r="F23" s="183"/>
      <c r="G23" s="180"/>
      <c r="H23" s="181"/>
      <c r="I23" s="181"/>
      <c r="J23" s="182"/>
      <c r="K23" s="185">
        <v>8174.8</v>
      </c>
      <c r="L23" s="185">
        <v>10418.7</v>
      </c>
      <c r="M23" s="185">
        <v>7460.9</v>
      </c>
      <c r="N23" s="185">
        <v>125</v>
      </c>
      <c r="O23" s="185">
        <v>26179.4</v>
      </c>
      <c r="W23" s="381"/>
      <c r="X23" s="381"/>
      <c r="Y23" s="381"/>
      <c r="Z23" s="381"/>
      <c r="AA23" s="381"/>
      <c r="AB23" s="381"/>
      <c r="AC23" s="381"/>
    </row>
    <row r="24" spans="2:23" ht="25.5" customHeight="1">
      <c r="B24" s="46"/>
      <c r="C24" s="47"/>
      <c r="D24" s="48"/>
      <c r="E24" s="48"/>
      <c r="F24" s="48"/>
      <c r="G24" s="48"/>
      <c r="H24" s="48"/>
      <c r="I24" s="47"/>
      <c r="J24" s="49"/>
      <c r="K24" s="50"/>
      <c r="L24" s="50"/>
      <c r="M24" s="50"/>
      <c r="N24" s="50"/>
      <c r="Q24" s="335"/>
      <c r="W24" s="348"/>
    </row>
    <row r="26" spans="2:15" ht="12.75">
      <c r="B26" s="51" t="s">
        <v>404</v>
      </c>
      <c r="N26">
        <v>483.78</v>
      </c>
      <c r="O26" t="s">
        <v>334</v>
      </c>
    </row>
    <row r="27" spans="2:13" ht="12.75">
      <c r="B27" s="51"/>
      <c r="C27" s="195" t="s">
        <v>335</v>
      </c>
      <c r="D27">
        <v>561.97</v>
      </c>
      <c r="E27" t="s">
        <v>334</v>
      </c>
      <c r="M27" s="299"/>
    </row>
    <row r="28" ht="27.75" customHeight="1">
      <c r="B28" s="51" t="s">
        <v>405</v>
      </c>
    </row>
    <row r="30" ht="12.75">
      <c r="O30" s="335"/>
    </row>
  </sheetData>
  <sheetProtection/>
  <mergeCells count="11">
    <mergeCell ref="B4:N4"/>
    <mergeCell ref="B8:B10"/>
    <mergeCell ref="C8:C10"/>
    <mergeCell ref="D8:D10"/>
    <mergeCell ref="E8:F8"/>
    <mergeCell ref="G8:J8"/>
    <mergeCell ref="K8:N8"/>
    <mergeCell ref="O8:O10"/>
    <mergeCell ref="E9:F9"/>
    <mergeCell ref="G9:J9"/>
    <mergeCell ref="K9:N9"/>
  </mergeCells>
  <printOptions horizontalCentered="1"/>
  <pageMargins left="0.17" right="0.16" top="0.58" bottom="1" header="0.5" footer="0.5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G17"/>
  <sheetViews>
    <sheetView zoomScalePageLayoutView="0" workbookViewId="0" topLeftCell="A16">
      <selection activeCell="I23" sqref="I23"/>
    </sheetView>
  </sheetViews>
  <sheetFormatPr defaultColWidth="9.00390625" defaultRowHeight="12.75"/>
  <cols>
    <col min="1" max="1" width="5.00390625" style="0" customWidth="1"/>
    <col min="2" max="2" width="32.125" style="0" customWidth="1"/>
    <col min="3" max="6" width="13.00390625" style="0" customWidth="1"/>
    <col min="7" max="7" width="13.875" style="0" customWidth="1"/>
  </cols>
  <sheetData>
    <row r="1" ht="12.75">
      <c r="G1" t="s">
        <v>289</v>
      </c>
    </row>
    <row r="4" spans="2:7" ht="27.75" customHeight="1">
      <c r="B4" s="491" t="s">
        <v>302</v>
      </c>
      <c r="C4" s="491"/>
      <c r="D4" s="491"/>
      <c r="E4" s="491"/>
      <c r="F4" s="491"/>
      <c r="G4" s="491"/>
    </row>
    <row r="5" ht="13.5" thickBot="1"/>
    <row r="6" spans="2:7" ht="76.5" customHeight="1">
      <c r="B6" s="20" t="s">
        <v>290</v>
      </c>
      <c r="C6" s="21" t="s">
        <v>298</v>
      </c>
      <c r="D6" s="21" t="s">
        <v>300</v>
      </c>
      <c r="E6" s="21" t="s">
        <v>299</v>
      </c>
      <c r="F6" s="21" t="s">
        <v>301</v>
      </c>
      <c r="G6" s="22" t="s">
        <v>43</v>
      </c>
    </row>
    <row r="7" spans="2:7" ht="5.25" customHeight="1">
      <c r="B7" s="23"/>
      <c r="C7" s="2"/>
      <c r="D7" s="2"/>
      <c r="E7" s="2"/>
      <c r="F7" s="2"/>
      <c r="G7" s="24"/>
    </row>
    <row r="8" spans="2:7" ht="33" customHeight="1">
      <c r="B8" s="104" t="s">
        <v>291</v>
      </c>
      <c r="C8" s="304">
        <v>5</v>
      </c>
      <c r="D8" s="304">
        <v>5</v>
      </c>
      <c r="E8" s="128">
        <v>12</v>
      </c>
      <c r="F8" s="295">
        <v>8000</v>
      </c>
      <c r="G8" s="298">
        <f aca="true" t="shared" si="0" ref="G8:G14">(D8*E8*F8)/1000</f>
        <v>480</v>
      </c>
    </row>
    <row r="9" spans="2:7" ht="29.25" customHeight="1">
      <c r="B9" s="104" t="s">
        <v>292</v>
      </c>
      <c r="C9" s="304">
        <v>1</v>
      </c>
      <c r="D9" s="304">
        <v>5</v>
      </c>
      <c r="E9" s="128">
        <v>12</v>
      </c>
      <c r="F9" s="295">
        <v>12500</v>
      </c>
      <c r="G9" s="298">
        <f t="shared" si="0"/>
        <v>750</v>
      </c>
    </row>
    <row r="10" spans="2:7" ht="29.25" customHeight="1">
      <c r="B10" s="104" t="s">
        <v>293</v>
      </c>
      <c r="C10" s="304">
        <v>6</v>
      </c>
      <c r="D10" s="304">
        <v>5</v>
      </c>
      <c r="E10" s="128">
        <v>12</v>
      </c>
      <c r="F10" s="295">
        <v>1500</v>
      </c>
      <c r="G10" s="298">
        <f t="shared" si="0"/>
        <v>90</v>
      </c>
    </row>
    <row r="11" spans="2:7" ht="42.75" customHeight="1">
      <c r="B11" s="104" t="s">
        <v>294</v>
      </c>
      <c r="C11" s="304" t="s">
        <v>80</v>
      </c>
      <c r="D11" s="304">
        <v>5</v>
      </c>
      <c r="E11" s="128">
        <v>2</v>
      </c>
      <c r="F11" s="295">
        <v>19600</v>
      </c>
      <c r="G11" s="298">
        <f t="shared" si="0"/>
        <v>196</v>
      </c>
    </row>
    <row r="12" spans="2:7" ht="42.75" customHeight="1">
      <c r="B12" s="104" t="s">
        <v>295</v>
      </c>
      <c r="C12" s="304" t="s">
        <v>80</v>
      </c>
      <c r="D12" s="304">
        <v>6</v>
      </c>
      <c r="E12" s="128">
        <v>4</v>
      </c>
      <c r="F12" s="295">
        <v>10000</v>
      </c>
      <c r="G12" s="298">
        <f t="shared" si="0"/>
        <v>240</v>
      </c>
    </row>
    <row r="13" spans="2:7" ht="16.5" customHeight="1">
      <c r="B13" s="104" t="s">
        <v>296</v>
      </c>
      <c r="C13" s="304" t="s">
        <v>80</v>
      </c>
      <c r="D13" s="304">
        <v>6</v>
      </c>
      <c r="E13" s="128">
        <v>12</v>
      </c>
      <c r="F13" s="295">
        <v>2000</v>
      </c>
      <c r="G13" s="298">
        <f t="shared" si="0"/>
        <v>144</v>
      </c>
    </row>
    <row r="14" spans="2:7" ht="16.5" customHeight="1">
      <c r="B14" s="104" t="s">
        <v>297</v>
      </c>
      <c r="C14" s="304" t="s">
        <v>80</v>
      </c>
      <c r="D14" s="304">
        <v>6</v>
      </c>
      <c r="E14" s="128">
        <v>12</v>
      </c>
      <c r="F14" s="295">
        <v>3000</v>
      </c>
      <c r="G14" s="298">
        <f t="shared" si="0"/>
        <v>216</v>
      </c>
    </row>
    <row r="15" spans="2:7" ht="39" customHeight="1" thickBot="1">
      <c r="B15" s="296" t="s">
        <v>7</v>
      </c>
      <c r="C15" s="305"/>
      <c r="D15" s="305"/>
      <c r="E15" s="305"/>
      <c r="F15" s="297"/>
      <c r="G15" s="370">
        <f>G8+G9+G10+G11+G12+G13+G14</f>
        <v>2116</v>
      </c>
    </row>
    <row r="17" spans="2:7" ht="75.75" customHeight="1">
      <c r="B17" s="490" t="s">
        <v>306</v>
      </c>
      <c r="C17" s="490"/>
      <c r="D17" s="490"/>
      <c r="E17" s="490"/>
      <c r="F17" s="490"/>
      <c r="G17" s="490"/>
    </row>
  </sheetData>
  <sheetProtection/>
  <mergeCells count="2">
    <mergeCell ref="B17:G17"/>
    <mergeCell ref="B4:G4"/>
  </mergeCells>
  <printOptions horizontalCentered="1"/>
  <pageMargins left="0.17" right="0.18" top="0.63" bottom="0.61" header="0.5" footer="0.5"/>
  <pageSetup horizontalDpi="600" verticalDpi="600" orientation="portrait" scale="8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10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00390625" style="0" customWidth="1"/>
    <col min="2" max="2" width="39.25390625" style="0" customWidth="1"/>
    <col min="3" max="3" width="13.25390625" style="0" customWidth="1"/>
    <col min="4" max="6" width="11.75390625" style="0" customWidth="1"/>
  </cols>
  <sheetData>
    <row r="1" spans="5:6" ht="12.75">
      <c r="E1" s="492" t="s">
        <v>273</v>
      </c>
      <c r="F1" s="492"/>
    </row>
    <row r="4" spans="2:6" ht="27.75" customHeight="1">
      <c r="B4" s="449" t="s">
        <v>28</v>
      </c>
      <c r="C4" s="449"/>
      <c r="D4" s="449"/>
      <c r="E4" s="449"/>
      <c r="F4" s="449"/>
    </row>
    <row r="5" ht="13.5" thickBot="1"/>
    <row r="6" spans="2:6" ht="51">
      <c r="B6" s="20" t="s">
        <v>39</v>
      </c>
      <c r="C6" s="21" t="s">
        <v>40</v>
      </c>
      <c r="D6" s="21" t="s">
        <v>41</v>
      </c>
      <c r="E6" s="21" t="s">
        <v>42</v>
      </c>
      <c r="F6" s="22" t="s">
        <v>43</v>
      </c>
    </row>
    <row r="7" spans="2:6" ht="6" customHeight="1">
      <c r="B7" s="23"/>
      <c r="C7" s="2"/>
      <c r="D7" s="2"/>
      <c r="E7" s="2"/>
      <c r="F7" s="24"/>
    </row>
    <row r="8" spans="2:6" ht="19.5" customHeight="1">
      <c r="B8" s="393" t="s">
        <v>320</v>
      </c>
      <c r="C8" s="293" t="s">
        <v>285</v>
      </c>
      <c r="D8" s="293">
        <v>476.64</v>
      </c>
      <c r="E8" s="394">
        <v>1923.18</v>
      </c>
      <c r="F8" s="395">
        <f>(D8*E8/1000)*12</f>
        <v>10999.9741824</v>
      </c>
    </row>
    <row r="9" spans="2:6" ht="19.5" customHeight="1">
      <c r="B9" s="393" t="s">
        <v>320</v>
      </c>
      <c r="C9" s="293" t="s">
        <v>409</v>
      </c>
      <c r="D9" s="293">
        <v>44.55</v>
      </c>
      <c r="E9" s="394">
        <v>3254.77</v>
      </c>
      <c r="F9" s="395">
        <f>(D9*E9/1000)*12</f>
        <v>1740.000042</v>
      </c>
    </row>
    <row r="10" spans="2:10" ht="36.75" customHeight="1" thickBot="1">
      <c r="B10" s="25" t="s">
        <v>7</v>
      </c>
      <c r="C10" s="181"/>
      <c r="D10" s="181"/>
      <c r="E10" s="181"/>
      <c r="F10" s="294">
        <f>SUM(F8:F9)</f>
        <v>12739.974224399999</v>
      </c>
      <c r="J10" s="329"/>
    </row>
  </sheetData>
  <sheetProtection/>
  <mergeCells count="2">
    <mergeCell ref="E1:F1"/>
    <mergeCell ref="B4:F4"/>
  </mergeCells>
  <printOptions horizontalCentered="1"/>
  <pageMargins left="0.17" right="0.16" top="0.46" bottom="0.7" header="0.35" footer="0.18"/>
  <pageSetup horizontalDpi="600" verticalDpi="600" orientation="portrait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7"/>
  <sheetViews>
    <sheetView zoomScalePageLayoutView="0" workbookViewId="0" topLeftCell="A1">
      <selection activeCell="B37" sqref="B37:F37"/>
    </sheetView>
  </sheetViews>
  <sheetFormatPr defaultColWidth="9.00390625" defaultRowHeight="12.75"/>
  <cols>
    <col min="1" max="1" width="5.00390625" style="0" customWidth="1"/>
    <col min="2" max="2" width="49.875" style="0" customWidth="1"/>
    <col min="3" max="5" width="11.75390625" style="0" customWidth="1"/>
    <col min="6" max="6" width="14.375" style="0" customWidth="1"/>
  </cols>
  <sheetData>
    <row r="1" ht="12.75">
      <c r="F1" t="s">
        <v>274</v>
      </c>
    </row>
    <row r="4" spans="2:6" ht="44.25" customHeight="1">
      <c r="B4" s="449" t="s">
        <v>97</v>
      </c>
      <c r="C4" s="449"/>
      <c r="D4" s="449"/>
      <c r="E4" s="449"/>
      <c r="F4" s="449"/>
    </row>
    <row r="5" spans="2:6" ht="11.25" customHeight="1">
      <c r="B5" s="52"/>
      <c r="C5" s="52"/>
      <c r="D5" s="52"/>
      <c r="E5" s="52"/>
      <c r="F5" s="52"/>
    </row>
    <row r="6" ht="13.5" thickBot="1"/>
    <row r="7" spans="2:6" ht="60" customHeight="1" thickBot="1">
      <c r="B7" s="122" t="s">
        <v>39</v>
      </c>
      <c r="C7" s="12" t="s">
        <v>40</v>
      </c>
      <c r="D7" s="12" t="s">
        <v>41</v>
      </c>
      <c r="E7" s="12" t="s">
        <v>42</v>
      </c>
      <c r="F7" s="13" t="s">
        <v>43</v>
      </c>
    </row>
    <row r="8" spans="2:6" ht="6" customHeight="1" thickBot="1">
      <c r="B8" s="119"/>
      <c r="C8" s="120"/>
      <c r="D8" s="120"/>
      <c r="E8" s="120"/>
      <c r="F8" s="121"/>
    </row>
    <row r="9" spans="2:6" ht="38.25" customHeight="1">
      <c r="B9" s="108" t="s">
        <v>135</v>
      </c>
      <c r="C9" s="118"/>
      <c r="D9" s="118"/>
      <c r="E9" s="118"/>
      <c r="F9" s="116">
        <f>F11+F12</f>
        <v>9584</v>
      </c>
    </row>
    <row r="10" spans="2:6" ht="12.75">
      <c r="B10" s="53" t="s">
        <v>36</v>
      </c>
      <c r="C10" s="28"/>
      <c r="D10" s="28"/>
      <c r="E10" s="28"/>
      <c r="F10" s="101"/>
    </row>
    <row r="11" spans="2:6" ht="26.25" thickBot="1">
      <c r="B11" s="306" t="s">
        <v>360</v>
      </c>
      <c r="C11" s="111" t="s">
        <v>59</v>
      </c>
      <c r="D11" s="111">
        <v>8</v>
      </c>
      <c r="E11" s="111">
        <v>673000</v>
      </c>
      <c r="F11" s="112">
        <f>D11*E11/1000</f>
        <v>5384</v>
      </c>
    </row>
    <row r="12" spans="2:6" ht="21.75" customHeight="1" thickBot="1">
      <c r="B12" s="306" t="s">
        <v>360</v>
      </c>
      <c r="C12" s="111" t="s">
        <v>59</v>
      </c>
      <c r="D12" s="117">
        <v>7</v>
      </c>
      <c r="E12" s="117">
        <v>600000</v>
      </c>
      <c r="F12" s="112">
        <f>D12*E12/1000</f>
        <v>4200</v>
      </c>
    </row>
    <row r="13" spans="2:6" ht="32.25" customHeight="1">
      <c r="B13" s="108" t="s">
        <v>303</v>
      </c>
      <c r="C13" s="134"/>
      <c r="D13" s="134"/>
      <c r="E13" s="134"/>
      <c r="F13" s="116">
        <f>F15+F16+F17+F18+F19</f>
        <v>17507.1</v>
      </c>
    </row>
    <row r="14" spans="2:6" ht="12.75">
      <c r="B14" s="53" t="s">
        <v>36</v>
      </c>
      <c r="C14" s="28"/>
      <c r="D14" s="28"/>
      <c r="E14" s="28"/>
      <c r="F14" s="101"/>
    </row>
    <row r="15" spans="2:6" ht="30" customHeight="1">
      <c r="B15" s="396" t="s">
        <v>410</v>
      </c>
      <c r="C15" s="387" t="s">
        <v>272</v>
      </c>
      <c r="D15" s="387">
        <v>22120</v>
      </c>
      <c r="E15" s="387">
        <v>470</v>
      </c>
      <c r="F15" s="388">
        <f>D15*E15/1000</f>
        <v>10396.4</v>
      </c>
    </row>
    <row r="16" spans="2:6" ht="30" customHeight="1">
      <c r="B16" s="396" t="s">
        <v>411</v>
      </c>
      <c r="C16" s="387" t="s">
        <v>272</v>
      </c>
      <c r="D16" s="387">
        <v>5200</v>
      </c>
      <c r="E16" s="387">
        <v>450</v>
      </c>
      <c r="F16" s="388">
        <v>2253.2</v>
      </c>
    </row>
    <row r="17" spans="2:6" ht="30" customHeight="1">
      <c r="B17" s="389" t="s">
        <v>406</v>
      </c>
      <c r="C17" s="387" t="s">
        <v>272</v>
      </c>
      <c r="D17" s="30">
        <v>5350</v>
      </c>
      <c r="E17" s="30">
        <v>450</v>
      </c>
      <c r="F17" s="388">
        <f>D17*E17/1000</f>
        <v>2407.5</v>
      </c>
    </row>
    <row r="18" spans="2:6" ht="30" customHeight="1">
      <c r="B18" s="390" t="s">
        <v>407</v>
      </c>
      <c r="C18" s="387" t="s">
        <v>272</v>
      </c>
      <c r="D18" s="30">
        <v>2000</v>
      </c>
      <c r="E18" s="30">
        <v>900</v>
      </c>
      <c r="F18" s="388">
        <f>D18*E18/1000</f>
        <v>1800</v>
      </c>
    </row>
    <row r="19" spans="2:6" ht="15" customHeight="1" thickBot="1">
      <c r="B19" s="392" t="s">
        <v>408</v>
      </c>
      <c r="C19" s="387" t="s">
        <v>272</v>
      </c>
      <c r="D19" s="28">
        <v>1000</v>
      </c>
      <c r="E19" s="28">
        <v>650</v>
      </c>
      <c r="F19" s="388">
        <f>D19*E19/1000</f>
        <v>650</v>
      </c>
    </row>
    <row r="20" spans="2:6" ht="33" customHeight="1">
      <c r="B20" s="391" t="s">
        <v>319</v>
      </c>
      <c r="C20" s="109"/>
      <c r="D20" s="397"/>
      <c r="E20" s="397"/>
      <c r="F20" s="398">
        <f>F22+F23+F25+F24</f>
        <v>2653.4</v>
      </c>
    </row>
    <row r="21" spans="2:6" ht="12.75">
      <c r="B21" s="53" t="s">
        <v>36</v>
      </c>
      <c r="C21" s="28"/>
      <c r="D21" s="28"/>
      <c r="E21" s="28"/>
      <c r="F21" s="101"/>
    </row>
    <row r="22" spans="2:6" ht="13.5" thickBot="1">
      <c r="B22" s="306" t="s">
        <v>358</v>
      </c>
      <c r="C22" s="111" t="s">
        <v>59</v>
      </c>
      <c r="D22" s="308">
        <v>1</v>
      </c>
      <c r="E22" s="308">
        <v>35000</v>
      </c>
      <c r="F22" s="309">
        <f>D22*E22/1000</f>
        <v>35</v>
      </c>
    </row>
    <row r="23" spans="2:6" ht="13.5" thickBot="1">
      <c r="B23" s="306" t="s">
        <v>358</v>
      </c>
      <c r="C23" s="111" t="s">
        <v>59</v>
      </c>
      <c r="D23" s="308">
        <v>8</v>
      </c>
      <c r="E23" s="372">
        <v>9800</v>
      </c>
      <c r="F23" s="309">
        <f>D23*E23/1000</f>
        <v>78.4</v>
      </c>
    </row>
    <row r="24" spans="2:6" ht="13.5" thickBot="1">
      <c r="B24" s="306" t="s">
        <v>412</v>
      </c>
      <c r="C24" s="111" t="s">
        <v>59</v>
      </c>
      <c r="D24" s="308">
        <v>7</v>
      </c>
      <c r="E24" s="372">
        <v>300000</v>
      </c>
      <c r="F24" s="309">
        <f>D24*E24/1000</f>
        <v>2100</v>
      </c>
    </row>
    <row r="25" spans="2:6" ht="26.25" customHeight="1" thickBot="1">
      <c r="B25" s="306" t="s">
        <v>359</v>
      </c>
      <c r="C25" s="111" t="s">
        <v>59</v>
      </c>
      <c r="D25" s="111">
        <v>8</v>
      </c>
      <c r="E25" s="111">
        <v>55000</v>
      </c>
      <c r="F25" s="112">
        <f>D25*E25/1000</f>
        <v>440</v>
      </c>
    </row>
    <row r="26" spans="2:6" ht="8.25" customHeight="1" thickBot="1">
      <c r="B26" s="113"/>
      <c r="C26" s="114"/>
      <c r="D26" s="114"/>
      <c r="E26" s="114"/>
      <c r="F26" s="115"/>
    </row>
    <row r="27" spans="2:6" ht="27.75" customHeight="1">
      <c r="B27" s="108" t="s">
        <v>98</v>
      </c>
      <c r="C27" s="109"/>
      <c r="D27" s="109"/>
      <c r="E27" s="109"/>
      <c r="F27" s="116">
        <f>F29+F30+F31+F32+F33</f>
        <v>1423.97</v>
      </c>
    </row>
    <row r="28" spans="2:6" ht="12.75">
      <c r="B28" s="53" t="s">
        <v>36</v>
      </c>
      <c r="C28" s="28"/>
      <c r="D28" s="28"/>
      <c r="E28" s="28"/>
      <c r="F28" s="101"/>
    </row>
    <row r="29" spans="2:6" ht="17.25" customHeight="1" hidden="1" thickBot="1">
      <c r="B29" s="104" t="s">
        <v>384</v>
      </c>
      <c r="C29" s="111" t="s">
        <v>59</v>
      </c>
      <c r="D29" s="102"/>
      <c r="E29" s="102"/>
      <c r="F29" s="103">
        <f>D29*E29/1000</f>
        <v>0</v>
      </c>
    </row>
    <row r="30" spans="2:6" ht="26.25" customHeight="1">
      <c r="B30" s="337" t="s">
        <v>361</v>
      </c>
      <c r="C30" s="102" t="s">
        <v>99</v>
      </c>
      <c r="D30" s="351">
        <v>33</v>
      </c>
      <c r="E30" s="351">
        <v>17090</v>
      </c>
      <c r="F30" s="103">
        <f>D30*E30/1000</f>
        <v>563.97</v>
      </c>
    </row>
    <row r="31" spans="2:6" ht="26.25" customHeight="1">
      <c r="B31" s="104" t="s">
        <v>385</v>
      </c>
      <c r="C31" s="102" t="s">
        <v>99</v>
      </c>
      <c r="D31" s="102">
        <v>1</v>
      </c>
      <c r="E31" s="102">
        <v>860000</v>
      </c>
      <c r="F31" s="103">
        <f>D31*E31/1000</f>
        <v>860</v>
      </c>
    </row>
    <row r="32" spans="2:6" ht="26.25" customHeight="1" hidden="1">
      <c r="B32" s="104" t="s">
        <v>100</v>
      </c>
      <c r="C32" s="102"/>
      <c r="D32" s="102"/>
      <c r="E32" s="102"/>
      <c r="F32" s="103">
        <f>D32*E32/1000</f>
        <v>0</v>
      </c>
    </row>
    <row r="33" spans="2:6" ht="26.25" customHeight="1" hidden="1" thickBot="1">
      <c r="B33" s="110" t="s">
        <v>101</v>
      </c>
      <c r="C33" s="111" t="s">
        <v>99</v>
      </c>
      <c r="D33" s="111"/>
      <c r="E33" s="111"/>
      <c r="F33" s="103"/>
    </row>
    <row r="34" spans="2:6" ht="19.5" customHeight="1" thickBot="1">
      <c r="B34" s="105" t="s">
        <v>7</v>
      </c>
      <c r="C34" s="106"/>
      <c r="D34" s="106"/>
      <c r="E34" s="106"/>
      <c r="F34" s="107">
        <f>F9+F13+F20+F27</f>
        <v>31168.47</v>
      </c>
    </row>
    <row r="36" spans="2:6" ht="65.25" customHeight="1">
      <c r="B36" s="493" t="s">
        <v>304</v>
      </c>
      <c r="C36" s="493"/>
      <c r="D36" s="493"/>
      <c r="E36" s="493"/>
      <c r="F36" s="493"/>
    </row>
    <row r="37" spans="2:6" ht="57" customHeight="1">
      <c r="B37" s="493" t="s">
        <v>305</v>
      </c>
      <c r="C37" s="493"/>
      <c r="D37" s="493"/>
      <c r="E37" s="493"/>
      <c r="F37" s="493"/>
    </row>
  </sheetData>
  <sheetProtection/>
  <mergeCells count="3">
    <mergeCell ref="B4:F4"/>
    <mergeCell ref="B36:F36"/>
    <mergeCell ref="B37:F37"/>
  </mergeCells>
  <printOptions horizontalCentered="1"/>
  <pageMargins left="0.17" right="0.22" top="0.2" bottom="0.23" header="0.17" footer="0.18"/>
  <pageSetup horizontalDpi="600" verticalDpi="600" orientation="portrait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22">
      <selection activeCell="A31" sqref="A31:IV39"/>
    </sheetView>
  </sheetViews>
  <sheetFormatPr defaultColWidth="9.00390625" defaultRowHeight="12.75"/>
  <cols>
    <col min="1" max="1" width="5.00390625" style="0" customWidth="1"/>
    <col min="2" max="2" width="34.00390625" style="0" customWidth="1"/>
    <col min="3" max="6" width="11.75390625" style="0" customWidth="1"/>
  </cols>
  <sheetData>
    <row r="1" spans="5:6" ht="12.75">
      <c r="E1" s="492" t="s">
        <v>275</v>
      </c>
      <c r="F1" s="492"/>
    </row>
    <row r="4" spans="2:6" ht="27.75" customHeight="1">
      <c r="B4" s="449" t="s">
        <v>63</v>
      </c>
      <c r="C4" s="449"/>
      <c r="D4" s="449"/>
      <c r="E4" s="449"/>
      <c r="F4" s="449"/>
    </row>
    <row r="5" ht="13.5" thickBot="1"/>
    <row r="6" spans="2:6" ht="51">
      <c r="B6" s="20" t="s">
        <v>39</v>
      </c>
      <c r="C6" s="21" t="s">
        <v>40</v>
      </c>
      <c r="D6" s="21" t="s">
        <v>41</v>
      </c>
      <c r="E6" s="21" t="s">
        <v>42</v>
      </c>
      <c r="F6" s="22" t="s">
        <v>43</v>
      </c>
    </row>
    <row r="7" spans="2:6" ht="6" customHeight="1">
      <c r="B7" s="23"/>
      <c r="C7" s="2"/>
      <c r="D7" s="2"/>
      <c r="E7" s="2"/>
      <c r="F7" s="24"/>
    </row>
    <row r="8" spans="2:6" ht="19.5" customHeight="1">
      <c r="B8" s="23" t="s">
        <v>44</v>
      </c>
      <c r="C8" s="28" t="s">
        <v>59</v>
      </c>
      <c r="D8" s="28">
        <v>135</v>
      </c>
      <c r="E8" s="28">
        <v>100</v>
      </c>
      <c r="F8" s="338">
        <f>D8*E8/1000</f>
        <v>13.5</v>
      </c>
    </row>
    <row r="9" spans="2:6" ht="19.5" customHeight="1">
      <c r="B9" s="23" t="s">
        <v>45</v>
      </c>
      <c r="C9" s="28" t="s">
        <v>59</v>
      </c>
      <c r="D9" s="28">
        <v>60</v>
      </c>
      <c r="E9" s="28">
        <v>20</v>
      </c>
      <c r="F9" s="338">
        <f aca="true" t="shared" si="0" ref="F9:F27">D9*E9/1000</f>
        <v>1.2</v>
      </c>
    </row>
    <row r="10" spans="2:6" ht="19.5" customHeight="1">
      <c r="B10" s="23" t="s">
        <v>354</v>
      </c>
      <c r="C10" s="28" t="s">
        <v>59</v>
      </c>
      <c r="D10" s="28">
        <v>150</v>
      </c>
      <c r="E10" s="28">
        <v>2300</v>
      </c>
      <c r="F10" s="338">
        <f t="shared" si="0"/>
        <v>345</v>
      </c>
    </row>
    <row r="11" spans="2:6" ht="19.5" customHeight="1">
      <c r="B11" s="23" t="s">
        <v>46</v>
      </c>
      <c r="C11" s="28" t="s">
        <v>59</v>
      </c>
      <c r="D11" s="331">
        <v>28.5</v>
      </c>
      <c r="E11" s="28">
        <v>490</v>
      </c>
      <c r="F11" s="338">
        <f t="shared" si="0"/>
        <v>13.965</v>
      </c>
    </row>
    <row r="12" spans="2:6" ht="19.5" customHeight="1">
      <c r="B12" s="23" t="s">
        <v>48</v>
      </c>
      <c r="C12" s="28" t="s">
        <v>59</v>
      </c>
      <c r="D12" s="28">
        <v>10</v>
      </c>
      <c r="E12" s="28">
        <v>3500</v>
      </c>
      <c r="F12" s="338">
        <f t="shared" si="0"/>
        <v>35</v>
      </c>
    </row>
    <row r="13" spans="2:6" ht="19.5" customHeight="1">
      <c r="B13" s="23" t="s">
        <v>47</v>
      </c>
      <c r="C13" s="28" t="s">
        <v>61</v>
      </c>
      <c r="D13" s="28">
        <v>30</v>
      </c>
      <c r="E13" s="28">
        <v>60</v>
      </c>
      <c r="F13" s="338">
        <f t="shared" si="0"/>
        <v>1.8</v>
      </c>
    </row>
    <row r="14" spans="2:6" ht="19.5" customHeight="1">
      <c r="B14" s="23" t="s">
        <v>49</v>
      </c>
      <c r="C14" s="28" t="s">
        <v>59</v>
      </c>
      <c r="D14" s="28">
        <v>15</v>
      </c>
      <c r="E14" s="28">
        <v>220</v>
      </c>
      <c r="F14" s="338">
        <f t="shared" si="0"/>
        <v>3.3</v>
      </c>
    </row>
    <row r="15" spans="2:6" ht="19.5" customHeight="1">
      <c r="B15" s="23" t="s">
        <v>50</v>
      </c>
      <c r="C15" s="28" t="s">
        <v>59</v>
      </c>
      <c r="D15" s="331">
        <v>17.45</v>
      </c>
      <c r="E15" s="28">
        <v>220</v>
      </c>
      <c r="F15" s="338">
        <f t="shared" si="0"/>
        <v>3.839</v>
      </c>
    </row>
    <row r="16" spans="2:6" ht="19.5" customHeight="1">
      <c r="B16" s="23" t="s">
        <v>357</v>
      </c>
      <c r="C16" s="28" t="s">
        <v>59</v>
      </c>
      <c r="D16" s="28">
        <v>30</v>
      </c>
      <c r="E16" s="28">
        <v>250</v>
      </c>
      <c r="F16" s="338">
        <f t="shared" si="0"/>
        <v>7.5</v>
      </c>
    </row>
    <row r="17" spans="2:6" ht="19.5" customHeight="1">
      <c r="B17" s="23" t="s">
        <v>51</v>
      </c>
      <c r="C17" s="28" t="s">
        <v>59</v>
      </c>
      <c r="D17" s="28">
        <v>30</v>
      </c>
      <c r="E17" s="28">
        <v>250</v>
      </c>
      <c r="F17" s="338">
        <f t="shared" si="0"/>
        <v>7.5</v>
      </c>
    </row>
    <row r="18" spans="2:6" ht="19.5" customHeight="1">
      <c r="B18" s="23" t="s">
        <v>52</v>
      </c>
      <c r="C18" s="28" t="s">
        <v>62</v>
      </c>
      <c r="D18" s="28">
        <v>45</v>
      </c>
      <c r="E18" s="28">
        <v>1040</v>
      </c>
      <c r="F18" s="338">
        <f t="shared" si="0"/>
        <v>46.8</v>
      </c>
    </row>
    <row r="19" spans="2:6" ht="19.5" customHeight="1">
      <c r="B19" s="23" t="s">
        <v>362</v>
      </c>
      <c r="C19" s="28" t="s">
        <v>59</v>
      </c>
      <c r="D19" s="28">
        <v>20</v>
      </c>
      <c r="E19" s="28">
        <v>970</v>
      </c>
      <c r="F19" s="338">
        <f t="shared" si="0"/>
        <v>19.4</v>
      </c>
    </row>
    <row r="20" spans="2:6" ht="19.5" customHeight="1">
      <c r="B20" s="23" t="s">
        <v>53</v>
      </c>
      <c r="C20" s="28" t="s">
        <v>61</v>
      </c>
      <c r="D20" s="28">
        <v>35</v>
      </c>
      <c r="E20" s="28">
        <v>160</v>
      </c>
      <c r="F20" s="338">
        <f t="shared" si="0"/>
        <v>5.6</v>
      </c>
    </row>
    <row r="21" spans="2:6" ht="19.5" customHeight="1">
      <c r="B21" s="23" t="s">
        <v>54</v>
      </c>
      <c r="C21" s="28" t="s">
        <v>59</v>
      </c>
      <c r="D21" s="28">
        <v>200</v>
      </c>
      <c r="E21" s="28">
        <v>100</v>
      </c>
      <c r="F21" s="338">
        <f t="shared" si="0"/>
        <v>20</v>
      </c>
    </row>
    <row r="22" spans="2:6" ht="19.5" customHeight="1">
      <c r="B22" s="23" t="s">
        <v>55</v>
      </c>
      <c r="C22" s="28" t="s">
        <v>59</v>
      </c>
      <c r="D22" s="28">
        <v>200</v>
      </c>
      <c r="E22" s="28">
        <v>100</v>
      </c>
      <c r="F22" s="338">
        <f t="shared" si="0"/>
        <v>20</v>
      </c>
    </row>
    <row r="23" spans="2:6" ht="19.5" customHeight="1">
      <c r="B23" s="23" t="s">
        <v>58</v>
      </c>
      <c r="C23" s="28" t="s">
        <v>59</v>
      </c>
      <c r="D23" s="28">
        <v>60</v>
      </c>
      <c r="E23" s="28">
        <v>1000</v>
      </c>
      <c r="F23" s="338">
        <f t="shared" si="0"/>
        <v>60</v>
      </c>
    </row>
    <row r="24" spans="2:6" ht="19.5" customHeight="1">
      <c r="B24" s="23" t="s">
        <v>56</v>
      </c>
      <c r="C24" s="28" t="s">
        <v>57</v>
      </c>
      <c r="D24" s="28">
        <v>15</v>
      </c>
      <c r="E24" s="28">
        <v>3500</v>
      </c>
      <c r="F24" s="338">
        <f t="shared" si="0"/>
        <v>52.5</v>
      </c>
    </row>
    <row r="25" spans="2:6" ht="19.5" customHeight="1">
      <c r="B25" s="23" t="s">
        <v>60</v>
      </c>
      <c r="C25" s="28" t="s">
        <v>59</v>
      </c>
      <c r="D25" s="28">
        <v>7</v>
      </c>
      <c r="E25" s="28">
        <v>100</v>
      </c>
      <c r="F25" s="338">
        <f t="shared" si="0"/>
        <v>0.7</v>
      </c>
    </row>
    <row r="26" spans="2:6" ht="19.5" customHeight="1">
      <c r="B26" s="23" t="s">
        <v>355</v>
      </c>
      <c r="C26" s="28" t="s">
        <v>59</v>
      </c>
      <c r="D26" s="28">
        <v>150</v>
      </c>
      <c r="E26" s="28">
        <v>60</v>
      </c>
      <c r="F26" s="338">
        <f t="shared" si="0"/>
        <v>9</v>
      </c>
    </row>
    <row r="27" spans="2:6" ht="19.5" customHeight="1">
      <c r="B27" s="23" t="s">
        <v>356</v>
      </c>
      <c r="C27" s="28" t="s">
        <v>59</v>
      </c>
      <c r="D27" s="331">
        <v>20.15</v>
      </c>
      <c r="E27" s="28">
        <v>2350</v>
      </c>
      <c r="F27" s="338">
        <f t="shared" si="0"/>
        <v>47.3525</v>
      </c>
    </row>
    <row r="28" spans="2:6" ht="41.25" customHeight="1" thickBot="1">
      <c r="B28" s="25" t="s">
        <v>7</v>
      </c>
      <c r="C28" s="26"/>
      <c r="D28" s="26"/>
      <c r="E28" s="26"/>
      <c r="F28" s="27">
        <v>710.1</v>
      </c>
    </row>
  </sheetData>
  <sheetProtection/>
  <mergeCells count="2">
    <mergeCell ref="B4:F4"/>
    <mergeCell ref="E1:F1"/>
  </mergeCells>
  <printOptions horizontalCentered="1"/>
  <pageMargins left="0.21" right="0.26" top="0.72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A14" sqref="A14:IV17"/>
    </sheetView>
  </sheetViews>
  <sheetFormatPr defaultColWidth="9.00390625" defaultRowHeight="12.75"/>
  <cols>
    <col min="1" max="1" width="5.00390625" style="0" customWidth="1"/>
    <col min="2" max="2" width="35.875" style="0" customWidth="1"/>
    <col min="3" max="5" width="11.75390625" style="0" customWidth="1"/>
    <col min="6" max="6" width="14.375" style="0" customWidth="1"/>
  </cols>
  <sheetData>
    <row r="1" ht="12.75">
      <c r="F1" t="s">
        <v>286</v>
      </c>
    </row>
    <row r="4" spans="2:6" ht="27.75" customHeight="1">
      <c r="B4" s="449" t="s">
        <v>276</v>
      </c>
      <c r="C4" s="449"/>
      <c r="D4" s="449"/>
      <c r="E4" s="449"/>
      <c r="F4" s="449"/>
    </row>
    <row r="5" ht="13.5" thickBot="1"/>
    <row r="6" spans="2:6" ht="60.75" customHeight="1" thickBot="1">
      <c r="B6" s="276" t="s">
        <v>39</v>
      </c>
      <c r="C6" s="277" t="s">
        <v>40</v>
      </c>
      <c r="D6" s="277" t="s">
        <v>41</v>
      </c>
      <c r="E6" s="277" t="s">
        <v>42</v>
      </c>
      <c r="F6" s="278" t="s">
        <v>43</v>
      </c>
    </row>
    <row r="7" spans="2:6" ht="6" customHeight="1">
      <c r="B7" s="279"/>
      <c r="C7" s="134"/>
      <c r="D7" s="134"/>
      <c r="E7" s="134"/>
      <c r="F7" s="280"/>
    </row>
    <row r="8" spans="2:6" ht="34.5" customHeight="1">
      <c r="B8" s="136" t="s">
        <v>373</v>
      </c>
      <c r="C8" s="28" t="s">
        <v>258</v>
      </c>
      <c r="D8" s="28">
        <v>13</v>
      </c>
      <c r="E8" s="28">
        <v>5000</v>
      </c>
      <c r="F8" s="101">
        <f>(D8*E8)/1000</f>
        <v>65</v>
      </c>
    </row>
    <row r="9" spans="2:6" ht="32.25" customHeight="1">
      <c r="B9" s="136" t="s">
        <v>277</v>
      </c>
      <c r="C9" s="28" t="s">
        <v>258</v>
      </c>
      <c r="D9" s="331">
        <v>43</v>
      </c>
      <c r="E9" s="28">
        <v>1000</v>
      </c>
      <c r="F9" s="101">
        <f>(D9*E9)/1000</f>
        <v>43</v>
      </c>
    </row>
    <row r="10" spans="2:6" ht="19.5" customHeight="1">
      <c r="B10" s="399" t="s">
        <v>413</v>
      </c>
      <c r="C10" s="28" t="s">
        <v>258</v>
      </c>
      <c r="D10" s="28">
        <v>105</v>
      </c>
      <c r="E10" s="28">
        <v>1000</v>
      </c>
      <c r="F10" s="101">
        <f>(D10*E10)/1000</f>
        <v>105</v>
      </c>
    </row>
    <row r="11" spans="2:6" ht="31.5" customHeight="1" thickBot="1">
      <c r="B11" s="25" t="s">
        <v>7</v>
      </c>
      <c r="C11" s="39"/>
      <c r="D11" s="39"/>
      <c r="E11" s="39"/>
      <c r="F11" s="27">
        <f>F8+F9+F10</f>
        <v>213</v>
      </c>
    </row>
  </sheetData>
  <sheetProtection/>
  <mergeCells count="1">
    <mergeCell ref="B4:F4"/>
  </mergeCells>
  <printOptions horizontalCentered="1"/>
  <pageMargins left="0.35" right="0.37" top="0.7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F13"/>
  <sheetViews>
    <sheetView zoomScalePageLayoutView="0" workbookViewId="0" topLeftCell="A7">
      <selection activeCell="E13" sqref="E13"/>
    </sheetView>
  </sheetViews>
  <sheetFormatPr defaultColWidth="9.00390625" defaultRowHeight="12.75"/>
  <cols>
    <col min="1" max="1" width="5.00390625" style="0" customWidth="1"/>
    <col min="2" max="2" width="35.875" style="0" customWidth="1"/>
    <col min="3" max="5" width="11.75390625" style="0" customWidth="1"/>
    <col min="6" max="6" width="14.375" style="0" customWidth="1"/>
    <col min="11" max="11" width="9.875" style="0" bestFit="1" customWidth="1"/>
  </cols>
  <sheetData>
    <row r="1" ht="12.75">
      <c r="F1" t="s">
        <v>287</v>
      </c>
    </row>
    <row r="4" spans="2:6" ht="27.75" customHeight="1">
      <c r="B4" s="449" t="s">
        <v>329</v>
      </c>
      <c r="C4" s="449"/>
      <c r="D4" s="449"/>
      <c r="E4" s="449"/>
      <c r="F4" s="449"/>
    </row>
    <row r="6" spans="2:6" ht="60.75" customHeight="1">
      <c r="B6" s="405" t="s">
        <v>39</v>
      </c>
      <c r="C6" s="406" t="s">
        <v>40</v>
      </c>
      <c r="D6" s="406" t="s">
        <v>41</v>
      </c>
      <c r="E6" s="406" t="s">
        <v>42</v>
      </c>
      <c r="F6" s="406" t="s">
        <v>43</v>
      </c>
    </row>
    <row r="7" spans="2:6" ht="6" customHeight="1">
      <c r="B7" s="366"/>
      <c r="C7" s="369"/>
      <c r="D7" s="369"/>
      <c r="E7" s="369"/>
      <c r="F7" s="369"/>
    </row>
    <row r="8" spans="2:6" ht="39" customHeight="1">
      <c r="B8" s="357" t="s">
        <v>34</v>
      </c>
      <c r="C8" s="369"/>
      <c r="D8" s="369"/>
      <c r="E8" s="369"/>
      <c r="F8" s="407">
        <f>F10+F11+F12</f>
        <v>1722.5</v>
      </c>
    </row>
    <row r="9" spans="2:6" ht="12.75" customHeight="1">
      <c r="B9" s="358" t="s">
        <v>36</v>
      </c>
      <c r="C9" s="369"/>
      <c r="D9" s="369"/>
      <c r="E9" s="369"/>
      <c r="F9" s="369"/>
    </row>
    <row r="10" spans="2:6" ht="18.75" customHeight="1">
      <c r="B10" s="368" t="s">
        <v>415</v>
      </c>
      <c r="C10" s="367" t="s">
        <v>59</v>
      </c>
      <c r="D10" s="367">
        <v>2</v>
      </c>
      <c r="E10" s="367">
        <v>314500</v>
      </c>
      <c r="F10" s="408">
        <f>D10*E10/1000</f>
        <v>629</v>
      </c>
    </row>
    <row r="11" spans="2:6" ht="18.75" customHeight="1">
      <c r="B11" s="368" t="s">
        <v>416</v>
      </c>
      <c r="C11" s="367" t="s">
        <v>59</v>
      </c>
      <c r="D11" s="367">
        <v>5</v>
      </c>
      <c r="E11" s="367">
        <v>121500</v>
      </c>
      <c r="F11" s="408">
        <f>D11*E11/1000</f>
        <v>607.5</v>
      </c>
    </row>
    <row r="12" spans="2:6" ht="18.75" customHeight="1">
      <c r="B12" s="368" t="s">
        <v>417</v>
      </c>
      <c r="C12" s="367" t="s">
        <v>59</v>
      </c>
      <c r="D12" s="367">
        <v>2</v>
      </c>
      <c r="E12" s="367">
        <v>243000</v>
      </c>
      <c r="F12" s="408">
        <f>D12*E12/1000</f>
        <v>486</v>
      </c>
    </row>
    <row r="13" spans="2:6" ht="18.75" customHeight="1">
      <c r="B13" s="266"/>
      <c r="C13" s="409"/>
      <c r="D13" s="409"/>
      <c r="E13" s="409"/>
      <c r="F13" s="410"/>
    </row>
  </sheetData>
  <sheetProtection/>
  <mergeCells count="1">
    <mergeCell ref="B4:F4"/>
  </mergeCells>
  <printOptions horizontalCentered="1"/>
  <pageMargins left="0.3" right="0.26" top="0.68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10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5.00390625" style="0" customWidth="1"/>
    <col min="2" max="2" width="35.875" style="0" customWidth="1"/>
    <col min="3" max="5" width="11.75390625" style="0" customWidth="1"/>
    <col min="6" max="6" width="14.375" style="0" customWidth="1"/>
  </cols>
  <sheetData>
    <row r="1" ht="12.75">
      <c r="F1" t="s">
        <v>340</v>
      </c>
    </row>
    <row r="4" spans="2:6" ht="27.75" customHeight="1">
      <c r="B4" s="449" t="s">
        <v>339</v>
      </c>
      <c r="C4" s="449"/>
      <c r="D4" s="449"/>
      <c r="E4" s="449"/>
      <c r="F4" s="449"/>
    </row>
    <row r="5" ht="13.5" thickBot="1"/>
    <row r="6" spans="2:6" ht="60.75" customHeight="1" thickBot="1">
      <c r="B6" s="276" t="s">
        <v>39</v>
      </c>
      <c r="C6" s="277" t="s">
        <v>40</v>
      </c>
      <c r="D6" s="277" t="s">
        <v>41</v>
      </c>
      <c r="E6" s="277" t="s">
        <v>42</v>
      </c>
      <c r="F6" s="278" t="s">
        <v>43</v>
      </c>
    </row>
    <row r="7" spans="2:6" ht="6" customHeight="1">
      <c r="B7" s="279"/>
      <c r="C7" s="134"/>
      <c r="D7" s="134"/>
      <c r="E7" s="134"/>
      <c r="F7" s="280"/>
    </row>
    <row r="8" spans="2:6" ht="34.5" customHeight="1">
      <c r="B8" s="136" t="s">
        <v>338</v>
      </c>
      <c r="C8" s="28" t="s">
        <v>258</v>
      </c>
      <c r="D8" s="331">
        <v>8</v>
      </c>
      <c r="E8" s="28">
        <v>101250</v>
      </c>
      <c r="F8" s="101">
        <f>(D8*E8)/1000</f>
        <v>810</v>
      </c>
    </row>
    <row r="9" spans="2:6" ht="19.5" customHeight="1">
      <c r="B9" s="23"/>
      <c r="C9" s="28"/>
      <c r="D9" s="28"/>
      <c r="E9" s="28"/>
      <c r="F9" s="101">
        <v>0</v>
      </c>
    </row>
    <row r="10" spans="2:6" ht="31.5" customHeight="1" thickBot="1">
      <c r="B10" s="25" t="s">
        <v>7</v>
      </c>
      <c r="C10" s="39"/>
      <c r="D10" s="39"/>
      <c r="E10" s="39"/>
      <c r="F10" s="27">
        <f>F8</f>
        <v>810</v>
      </c>
    </row>
  </sheetData>
  <sheetProtection/>
  <mergeCells count="1">
    <mergeCell ref="B4:F4"/>
  </mergeCells>
  <printOptions horizontalCentered="1"/>
  <pageMargins left="0.35" right="0.37" top="0.7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3">
      <selection activeCell="A20" sqref="A20:IV29"/>
    </sheetView>
  </sheetViews>
  <sheetFormatPr defaultColWidth="9.00390625" defaultRowHeight="12.75"/>
  <cols>
    <col min="1" max="1" width="22.125" style="0" customWidth="1"/>
    <col min="2" max="2" width="6.00390625" style="0" customWidth="1"/>
    <col min="3" max="3" width="5.75390625" style="0" customWidth="1"/>
    <col min="4" max="4" width="6.25390625" style="0" customWidth="1"/>
    <col min="5" max="5" width="17.75390625" style="0" customWidth="1"/>
    <col min="6" max="6" width="17.375" style="0" customWidth="1"/>
    <col min="7" max="7" width="15.75390625" style="0" customWidth="1"/>
    <col min="8" max="10" width="15.875" style="0" customWidth="1"/>
  </cols>
  <sheetData>
    <row r="2" ht="12.75">
      <c r="G2" t="s">
        <v>243</v>
      </c>
    </row>
    <row r="6" spans="1:7" ht="36.75" customHeight="1">
      <c r="A6" s="427" t="s">
        <v>120</v>
      </c>
      <c r="B6" s="427"/>
      <c r="C6" s="427"/>
      <c r="D6" s="427"/>
      <c r="E6" s="427"/>
      <c r="F6" s="427"/>
      <c r="G6" s="427"/>
    </row>
    <row r="8" ht="13.5" thickBot="1"/>
    <row r="9" spans="1:9" ht="47.25" customHeight="1">
      <c r="A9" s="428" t="s">
        <v>112</v>
      </c>
      <c r="B9" s="430" t="s">
        <v>121</v>
      </c>
      <c r="C9" s="430"/>
      <c r="D9" s="430"/>
      <c r="E9" s="432" t="s">
        <v>422</v>
      </c>
      <c r="F9" s="432" t="s">
        <v>398</v>
      </c>
      <c r="G9" s="433" t="s">
        <v>134</v>
      </c>
      <c r="H9" s="137"/>
      <c r="I9" s="137"/>
    </row>
    <row r="10" spans="1:7" ht="12.75">
      <c r="A10" s="429"/>
      <c r="B10" s="431"/>
      <c r="C10" s="431"/>
      <c r="D10" s="431"/>
      <c r="E10" s="431"/>
      <c r="F10" s="431"/>
      <c r="G10" s="434"/>
    </row>
    <row r="11" spans="1:7" ht="36" customHeight="1">
      <c r="A11" s="429"/>
      <c r="B11" s="141" t="s">
        <v>122</v>
      </c>
      <c r="C11" s="141" t="s">
        <v>123</v>
      </c>
      <c r="D11" s="141" t="s">
        <v>124</v>
      </c>
      <c r="E11" s="431"/>
      <c r="F11" s="431"/>
      <c r="G11" s="434"/>
    </row>
    <row r="12" spans="1:7" ht="21" customHeight="1">
      <c r="A12" s="429"/>
      <c r="B12" s="142" t="s">
        <v>125</v>
      </c>
      <c r="C12" s="142" t="s">
        <v>126</v>
      </c>
      <c r="D12" s="142" t="s">
        <v>127</v>
      </c>
      <c r="E12" s="431"/>
      <c r="F12" s="431"/>
      <c r="G12" s="434"/>
    </row>
    <row r="13" spans="1:7" ht="12" customHeight="1">
      <c r="A13" s="138" t="s">
        <v>115</v>
      </c>
      <c r="B13" s="418" t="s">
        <v>116</v>
      </c>
      <c r="C13" s="419"/>
      <c r="D13" s="420"/>
      <c r="E13" s="139">
        <v>1</v>
      </c>
      <c r="F13" s="139">
        <v>2</v>
      </c>
      <c r="G13" s="140">
        <v>3</v>
      </c>
    </row>
    <row r="14" spans="1:7" ht="30.75" customHeight="1">
      <c r="A14" s="415" t="s">
        <v>117</v>
      </c>
      <c r="B14" s="421" t="s">
        <v>118</v>
      </c>
      <c r="C14" s="422"/>
      <c r="D14" s="423"/>
      <c r="E14" s="158">
        <v>338945.5</v>
      </c>
      <c r="F14" s="158">
        <f>348867.5-9922</f>
        <v>338945.5</v>
      </c>
      <c r="G14" s="159">
        <f>F14-E14</f>
        <v>0</v>
      </c>
    </row>
    <row r="15" spans="1:7" ht="36" customHeight="1">
      <c r="A15" s="416"/>
      <c r="B15" s="421" t="s">
        <v>119</v>
      </c>
      <c r="C15" s="422"/>
      <c r="D15" s="423"/>
      <c r="E15" s="158">
        <v>0</v>
      </c>
      <c r="F15" s="158">
        <v>1722.5</v>
      </c>
      <c r="G15" s="159">
        <f>F15-E15</f>
        <v>1722.5</v>
      </c>
    </row>
    <row r="16" spans="1:7" ht="27" customHeight="1" thickBot="1">
      <c r="A16" s="417"/>
      <c r="B16" s="424" t="s">
        <v>7</v>
      </c>
      <c r="C16" s="425"/>
      <c r="D16" s="426"/>
      <c r="E16" s="143">
        <f>E14+E15</f>
        <v>338945.5</v>
      </c>
      <c r="F16" s="143">
        <f>F14+F15</f>
        <v>340668</v>
      </c>
      <c r="G16" s="143">
        <f>SUM(G14:G15)</f>
        <v>1722.5</v>
      </c>
    </row>
  </sheetData>
  <sheetProtection/>
  <mergeCells count="11">
    <mergeCell ref="G9:G12"/>
    <mergeCell ref="B13:D13"/>
    <mergeCell ref="A14:A16"/>
    <mergeCell ref="B14:D14"/>
    <mergeCell ref="B15:D15"/>
    <mergeCell ref="B16:D16"/>
    <mergeCell ref="A6:G6"/>
    <mergeCell ref="A9:A12"/>
    <mergeCell ref="B9:D10"/>
    <mergeCell ref="E9:E12"/>
    <mergeCell ref="F9:F12"/>
  </mergeCells>
  <printOptions horizontalCentered="1"/>
  <pageMargins left="0.17" right="0.22" top="0.66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F16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5.00390625" style="0" customWidth="1"/>
    <col min="2" max="2" width="35.875" style="0" customWidth="1"/>
    <col min="3" max="3" width="8.25390625" style="0" customWidth="1"/>
    <col min="4" max="4" width="9.125" style="0" customWidth="1"/>
    <col min="6" max="6" width="12.75390625" style="0" customWidth="1"/>
  </cols>
  <sheetData>
    <row r="1" ht="12.75">
      <c r="F1" s="195" t="s">
        <v>341</v>
      </c>
    </row>
    <row r="3" spans="2:6" ht="19.5" customHeight="1">
      <c r="B3" s="449" t="s">
        <v>342</v>
      </c>
      <c r="C3" s="449"/>
      <c r="D3" s="449"/>
      <c r="E3" s="449"/>
      <c r="F3" s="449"/>
    </row>
    <row r="4" spans="2:6" ht="12.75">
      <c r="B4" s="47"/>
      <c r="C4" s="47"/>
      <c r="D4" s="494"/>
      <c r="E4" s="494"/>
      <c r="F4" s="494"/>
    </row>
    <row r="5" spans="2:6" ht="60.75" customHeight="1">
      <c r="B5" s="128" t="s">
        <v>39</v>
      </c>
      <c r="C5" s="128" t="s">
        <v>40</v>
      </c>
      <c r="D5" s="128" t="s">
        <v>41</v>
      </c>
      <c r="E5" s="128" t="s">
        <v>42</v>
      </c>
      <c r="F5" s="128" t="s">
        <v>43</v>
      </c>
    </row>
    <row r="6" spans="2:6" ht="6" customHeight="1">
      <c r="B6" s="373"/>
      <c r="C6" s="373"/>
      <c r="D6" s="373"/>
      <c r="E6" s="373"/>
      <c r="F6" s="373"/>
    </row>
    <row r="7" spans="2:6" ht="24.75" customHeight="1">
      <c r="B7" s="400" t="s">
        <v>414</v>
      </c>
      <c r="C7" s="373" t="s">
        <v>99</v>
      </c>
      <c r="D7" s="373"/>
      <c r="E7" s="373">
        <v>633000</v>
      </c>
      <c r="F7" s="401">
        <f>D7*E7/1000</f>
        <v>0</v>
      </c>
    </row>
    <row r="8" spans="2:6" ht="12.75" customHeight="1">
      <c r="B8" s="402" t="s">
        <v>365</v>
      </c>
      <c r="C8" s="352" t="s">
        <v>366</v>
      </c>
      <c r="D8" s="373"/>
      <c r="E8" s="373">
        <v>60</v>
      </c>
      <c r="F8" s="401">
        <f aca="true" t="shared" si="0" ref="F8:F15">D8*E8/1000</f>
        <v>0</v>
      </c>
    </row>
    <row r="9" spans="2:6" ht="12.75" customHeight="1">
      <c r="B9" s="402" t="s">
        <v>367</v>
      </c>
      <c r="C9" s="352" t="s">
        <v>366</v>
      </c>
      <c r="D9" s="373"/>
      <c r="E9" s="373">
        <v>7</v>
      </c>
      <c r="F9" s="401">
        <f t="shared" si="0"/>
        <v>0</v>
      </c>
    </row>
    <row r="10" spans="2:6" ht="12.75" customHeight="1">
      <c r="B10" s="402" t="s">
        <v>368</v>
      </c>
      <c r="C10" s="352" t="s">
        <v>99</v>
      </c>
      <c r="D10" s="373"/>
      <c r="E10" s="373">
        <v>10000</v>
      </c>
      <c r="F10" s="401">
        <f t="shared" si="0"/>
        <v>0</v>
      </c>
    </row>
    <row r="11" spans="2:6" ht="12.75" customHeight="1">
      <c r="B11" s="403" t="s">
        <v>369</v>
      </c>
      <c r="C11" s="352"/>
      <c r="D11" s="373"/>
      <c r="E11" s="373"/>
      <c r="F11" s="401"/>
    </row>
    <row r="12" spans="2:6" ht="12.75" customHeight="1">
      <c r="B12" s="402" t="s">
        <v>370</v>
      </c>
      <c r="C12" s="352" t="s">
        <v>371</v>
      </c>
      <c r="D12" s="373"/>
      <c r="E12" s="373">
        <v>2700000</v>
      </c>
      <c r="F12" s="401">
        <f t="shared" si="0"/>
        <v>0</v>
      </c>
    </row>
    <row r="13" spans="2:6" ht="12.75" customHeight="1">
      <c r="B13" s="402" t="s">
        <v>363</v>
      </c>
      <c r="C13" s="352" t="s">
        <v>364</v>
      </c>
      <c r="D13" s="373"/>
      <c r="E13" s="373">
        <v>300</v>
      </c>
      <c r="F13" s="401">
        <f t="shared" si="0"/>
        <v>0</v>
      </c>
    </row>
    <row r="14" spans="2:6" ht="32.25" customHeight="1">
      <c r="B14" s="402" t="s">
        <v>386</v>
      </c>
      <c r="C14" s="352" t="s">
        <v>99</v>
      </c>
      <c r="D14" s="373">
        <v>70</v>
      </c>
      <c r="E14" s="373">
        <v>13000</v>
      </c>
      <c r="F14" s="401">
        <f t="shared" si="0"/>
        <v>910</v>
      </c>
    </row>
    <row r="15" spans="2:6" ht="32.25" customHeight="1">
      <c r="B15" s="402" t="s">
        <v>387</v>
      </c>
      <c r="C15" s="352" t="s">
        <v>99</v>
      </c>
      <c r="D15" s="373">
        <v>50</v>
      </c>
      <c r="E15" s="373">
        <v>78000</v>
      </c>
      <c r="F15" s="401">
        <f t="shared" si="0"/>
        <v>3900</v>
      </c>
    </row>
    <row r="16" spans="2:6" ht="23.25" customHeight="1">
      <c r="B16" s="404" t="s">
        <v>7</v>
      </c>
      <c r="C16" s="404"/>
      <c r="D16" s="361"/>
      <c r="E16" s="361"/>
      <c r="F16" s="361">
        <f>SUM(F7:F15)</f>
        <v>4810</v>
      </c>
    </row>
  </sheetData>
  <sheetProtection/>
  <mergeCells count="2">
    <mergeCell ref="B3:F3"/>
    <mergeCell ref="D4:F4"/>
  </mergeCells>
  <printOptions/>
  <pageMargins left="0.2" right="0.23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F14"/>
  <sheetViews>
    <sheetView tabSelected="1" zoomScalePageLayoutView="0" workbookViewId="0" topLeftCell="A7">
      <selection activeCell="E20" sqref="E20"/>
    </sheetView>
  </sheetViews>
  <sheetFormatPr defaultColWidth="9.00390625" defaultRowHeight="12.75"/>
  <cols>
    <col min="1" max="1" width="5.00390625" style="0" customWidth="1"/>
    <col min="2" max="2" width="35.875" style="0" customWidth="1"/>
    <col min="3" max="5" width="11.75390625" style="0" customWidth="1"/>
    <col min="6" max="6" width="14.375" style="0" customWidth="1"/>
  </cols>
  <sheetData>
    <row r="1" ht="12.75">
      <c r="F1" s="195" t="s">
        <v>345</v>
      </c>
    </row>
    <row r="4" spans="2:6" ht="27.75" customHeight="1">
      <c r="B4" s="449" t="s">
        <v>343</v>
      </c>
      <c r="C4" s="449"/>
      <c r="D4" s="449"/>
      <c r="E4" s="449"/>
      <c r="F4" s="449"/>
    </row>
    <row r="5" ht="13.5" thickBot="1"/>
    <row r="6" spans="2:6" ht="60.75" customHeight="1" thickBot="1">
      <c r="B6" s="122" t="s">
        <v>39</v>
      </c>
      <c r="C6" s="12" t="s">
        <v>40</v>
      </c>
      <c r="D6" s="12" t="s">
        <v>41</v>
      </c>
      <c r="E6" s="12" t="s">
        <v>42</v>
      </c>
      <c r="F6" s="13" t="s">
        <v>43</v>
      </c>
    </row>
    <row r="7" spans="2:6" ht="6" customHeight="1" thickBot="1">
      <c r="B7" s="119"/>
      <c r="C7" s="120"/>
      <c r="D7" s="120"/>
      <c r="E7" s="120"/>
      <c r="F7" s="121"/>
    </row>
    <row r="8" spans="2:6" ht="39" customHeight="1">
      <c r="B8" s="135" t="s">
        <v>343</v>
      </c>
      <c r="C8" s="134"/>
      <c r="D8" s="134"/>
      <c r="E8" s="134"/>
      <c r="F8" s="116">
        <v>1482</v>
      </c>
    </row>
    <row r="9" spans="2:6" ht="12.75" customHeight="1" thickBot="1">
      <c r="B9" s="333" t="s">
        <v>36</v>
      </c>
      <c r="C9" s="344"/>
      <c r="D9" s="344"/>
      <c r="E9" s="344"/>
      <c r="F9" s="343"/>
    </row>
    <row r="10" spans="2:6" ht="12.75" customHeight="1">
      <c r="B10" s="345" t="s">
        <v>346</v>
      </c>
      <c r="C10" s="109" t="s">
        <v>59</v>
      </c>
      <c r="D10" s="109">
        <v>11</v>
      </c>
      <c r="E10" s="109">
        <v>112000</v>
      </c>
      <c r="F10" s="339">
        <f>(D10*E10)/1000</f>
        <v>1232</v>
      </c>
    </row>
    <row r="11" spans="2:6" ht="12.75" customHeight="1" hidden="1" thickBot="1">
      <c r="B11" s="353" t="s">
        <v>374</v>
      </c>
      <c r="C11" s="117" t="s">
        <v>99</v>
      </c>
      <c r="D11" s="117">
        <v>1</v>
      </c>
      <c r="E11" s="117"/>
      <c r="F11" s="347">
        <f>(D11*E11)/1000</f>
        <v>0</v>
      </c>
    </row>
    <row r="12" spans="2:6" ht="19.5" customHeight="1" thickBot="1">
      <c r="B12" s="346" t="s">
        <v>344</v>
      </c>
      <c r="C12" s="39" t="s">
        <v>59</v>
      </c>
      <c r="D12" s="39">
        <v>25</v>
      </c>
      <c r="E12" s="39">
        <v>10000</v>
      </c>
      <c r="F12" s="347">
        <f>(D12*E12)/1000</f>
        <v>250</v>
      </c>
    </row>
    <row r="13" spans="2:6" ht="7.5" customHeight="1" thickBot="1">
      <c r="B13" s="340"/>
      <c r="C13" s="341"/>
      <c r="D13" s="341"/>
      <c r="E13" s="341"/>
      <c r="F13" s="342"/>
    </row>
    <row r="14" spans="2:6" ht="48" customHeight="1" thickBot="1">
      <c r="B14" s="105" t="s">
        <v>7</v>
      </c>
      <c r="C14" s="106"/>
      <c r="D14" s="106"/>
      <c r="E14" s="106"/>
      <c r="F14" s="107">
        <f>SUM(F10:F13)</f>
        <v>1482</v>
      </c>
    </row>
  </sheetData>
  <sheetProtection/>
  <mergeCells count="1">
    <mergeCell ref="B4:F4"/>
  </mergeCells>
  <printOptions/>
  <pageMargins left="0.34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4"/>
  <sheetViews>
    <sheetView zoomScalePageLayoutView="0" workbookViewId="0" topLeftCell="A7">
      <selection activeCell="A17" sqref="A17:IV25"/>
    </sheetView>
  </sheetViews>
  <sheetFormatPr defaultColWidth="9.00390625" defaultRowHeight="12.75"/>
  <cols>
    <col min="1" max="1" width="4.375" style="0" customWidth="1"/>
    <col min="2" max="2" width="4.125" style="0" customWidth="1"/>
    <col min="3" max="3" width="3.625" style="0" customWidth="1"/>
    <col min="4" max="4" width="28.00390625" style="0" customWidth="1"/>
    <col min="5" max="5" width="11.625" style="0" customWidth="1"/>
    <col min="6" max="6" width="8.625" style="0" customWidth="1"/>
    <col min="7" max="7" width="10.625" style="0" customWidth="1"/>
    <col min="8" max="8" width="9.8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9.125" style="0" customWidth="1"/>
    <col min="14" max="14" width="7.875" style="0" customWidth="1"/>
    <col min="15" max="15" width="9.125" style="0" customWidth="1"/>
    <col min="16" max="16" width="7.875" style="0" customWidth="1"/>
    <col min="17" max="17" width="8.375" style="0" customWidth="1"/>
  </cols>
  <sheetData>
    <row r="2" ht="12.75">
      <c r="P2" t="s">
        <v>244</v>
      </c>
    </row>
    <row r="3" ht="16.5">
      <c r="E3" s="144"/>
    </row>
    <row r="4" ht="18">
      <c r="E4" s="145"/>
    </row>
    <row r="5" spans="1:17" ht="57.75" customHeight="1">
      <c r="A5" s="427" t="s">
        <v>423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</row>
    <row r="7" ht="13.5" thickBot="1"/>
    <row r="8" spans="6:17" ht="13.5" thickBot="1">
      <c r="F8" s="445" t="s">
        <v>129</v>
      </c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7"/>
    </row>
    <row r="9" spans="1:5" ht="18" customHeight="1">
      <c r="A9" s="437" t="s">
        <v>122</v>
      </c>
      <c r="B9" s="439" t="s">
        <v>123</v>
      </c>
      <c r="C9" s="439" t="s">
        <v>124</v>
      </c>
      <c r="D9" s="441" t="s">
        <v>128</v>
      </c>
      <c r="E9" s="443" t="s">
        <v>317</v>
      </c>
    </row>
    <row r="10" spans="1:17" ht="21" customHeight="1">
      <c r="A10" s="438"/>
      <c r="B10" s="440"/>
      <c r="C10" s="440"/>
      <c r="D10" s="442"/>
      <c r="E10" s="444"/>
      <c r="F10" s="448" t="s">
        <v>130</v>
      </c>
      <c r="G10" s="435" t="s">
        <v>309</v>
      </c>
      <c r="H10" s="435" t="s">
        <v>310</v>
      </c>
      <c r="I10" s="435" t="s">
        <v>311</v>
      </c>
      <c r="J10" s="146" t="s">
        <v>131</v>
      </c>
      <c r="K10" s="435" t="s">
        <v>307</v>
      </c>
      <c r="L10" s="435" t="s">
        <v>312</v>
      </c>
      <c r="M10" s="435" t="s">
        <v>313</v>
      </c>
      <c r="N10" s="435" t="s">
        <v>314</v>
      </c>
      <c r="O10" s="435" t="s">
        <v>315</v>
      </c>
      <c r="P10" s="435" t="s">
        <v>308</v>
      </c>
      <c r="Q10" s="436" t="s">
        <v>316</v>
      </c>
    </row>
    <row r="11" spans="1:17" ht="76.5" customHeight="1">
      <c r="A11" s="438"/>
      <c r="B11" s="440"/>
      <c r="C11" s="440"/>
      <c r="D11" s="442"/>
      <c r="E11" s="444"/>
      <c r="F11" s="448"/>
      <c r="G11" s="435"/>
      <c r="H11" s="435"/>
      <c r="I11" s="435"/>
      <c r="J11" s="147" t="s">
        <v>132</v>
      </c>
      <c r="K11" s="435"/>
      <c r="L11" s="435"/>
      <c r="M11" s="435"/>
      <c r="N11" s="435"/>
      <c r="O11" s="435"/>
      <c r="P11" s="435"/>
      <c r="Q11" s="436"/>
    </row>
    <row r="12" spans="1:17" ht="7.5" customHeight="1">
      <c r="A12" s="148"/>
      <c r="B12" s="141"/>
      <c r="C12" s="141"/>
      <c r="D12" s="149"/>
      <c r="E12" s="150"/>
      <c r="F12" s="151"/>
      <c r="G12" s="30"/>
      <c r="H12" s="30"/>
      <c r="I12" s="30"/>
      <c r="J12" s="30"/>
      <c r="K12" s="30"/>
      <c r="L12" s="30"/>
      <c r="M12" s="30"/>
      <c r="N12" s="30"/>
      <c r="O12" s="2"/>
      <c r="P12" s="2"/>
      <c r="Q12" s="24"/>
    </row>
    <row r="13" spans="1:17" ht="36" customHeight="1">
      <c r="A13" s="152" t="s">
        <v>125</v>
      </c>
      <c r="B13" s="153" t="s">
        <v>126</v>
      </c>
      <c r="C13" s="153" t="s">
        <v>127</v>
      </c>
      <c r="D13" s="154" t="s">
        <v>133</v>
      </c>
      <c r="E13" s="313">
        <v>340668</v>
      </c>
      <c r="F13" s="155"/>
      <c r="G13" s="36"/>
      <c r="H13" s="36"/>
      <c r="I13" s="313">
        <v>340668</v>
      </c>
      <c r="J13" s="313">
        <v>340668</v>
      </c>
      <c r="K13" s="36"/>
      <c r="L13" s="36"/>
      <c r="M13" s="36"/>
      <c r="N13" s="36"/>
      <c r="O13" s="36"/>
      <c r="P13" s="36"/>
      <c r="Q13" s="4"/>
    </row>
    <row r="14" spans="1:17" ht="13.5" thickBot="1">
      <c r="A14" s="3"/>
      <c r="B14" s="33"/>
      <c r="C14" s="33"/>
      <c r="D14" s="156"/>
      <c r="E14" s="45"/>
      <c r="F14" s="157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</sheetData>
  <sheetProtection/>
  <mergeCells count="18">
    <mergeCell ref="A5:Q5"/>
    <mergeCell ref="A9:A11"/>
    <mergeCell ref="B9:B11"/>
    <mergeCell ref="C9:C11"/>
    <mergeCell ref="D9:D11"/>
    <mergeCell ref="E9:E11"/>
    <mergeCell ref="F8:Q8"/>
    <mergeCell ref="F10:F11"/>
    <mergeCell ref="G10:G11"/>
    <mergeCell ref="H10:H11"/>
    <mergeCell ref="P10:P11"/>
    <mergeCell ref="Q10:Q11"/>
    <mergeCell ref="I10:I11"/>
    <mergeCell ref="K10:K11"/>
    <mergeCell ref="L10:L11"/>
    <mergeCell ref="M10:M11"/>
    <mergeCell ref="N10:N11"/>
    <mergeCell ref="O10:O11"/>
  </mergeCells>
  <printOptions horizontalCentered="1"/>
  <pageMargins left="0.17" right="0.16" top="0.54" bottom="0.49" header="0.5" footer="0.18"/>
  <pageSetup horizontalDpi="600" verticalDpi="600" orientation="landscape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80">
      <selection activeCell="A87" sqref="A87:IV92"/>
    </sheetView>
  </sheetViews>
  <sheetFormatPr defaultColWidth="9.00390625" defaultRowHeight="12.75"/>
  <cols>
    <col min="1" max="1" width="5.75390625" style="195" customWidth="1"/>
    <col min="2" max="2" width="9.125" style="195" customWidth="1"/>
    <col min="3" max="3" width="48.25390625" style="195" customWidth="1"/>
    <col min="4" max="4" width="11.00390625" style="195" customWidth="1"/>
    <col min="5" max="5" width="10.125" style="0" customWidth="1"/>
    <col min="6" max="6" width="10.875" style="0" customWidth="1"/>
    <col min="7" max="7" width="11.375" style="0" customWidth="1"/>
  </cols>
  <sheetData>
    <row r="1" spans="1:7" ht="12.75">
      <c r="A1" s="193"/>
      <c r="B1" s="193"/>
      <c r="C1" s="194"/>
      <c r="D1" s="193"/>
      <c r="E1" s="193"/>
      <c r="F1" s="193"/>
      <c r="G1" s="195" t="s">
        <v>150</v>
      </c>
    </row>
    <row r="2" spans="1:7" ht="12.75">
      <c r="A2" s="196"/>
      <c r="B2" s="196"/>
      <c r="C2" s="197"/>
      <c r="D2" s="196"/>
      <c r="E2" s="196"/>
      <c r="F2" s="196"/>
      <c r="G2" s="196"/>
    </row>
    <row r="3" spans="1:7" ht="18">
      <c r="A3" s="198"/>
      <c r="B3" s="199" t="s">
        <v>151</v>
      </c>
      <c r="C3" s="199"/>
      <c r="D3" s="199"/>
      <c r="E3" s="199"/>
      <c r="F3" s="199"/>
      <c r="G3" s="199"/>
    </row>
    <row r="4" spans="1:7" ht="49.5">
      <c r="A4" s="200"/>
      <c r="B4" s="201" t="s">
        <v>237</v>
      </c>
      <c r="C4" s="201"/>
      <c r="D4" s="201"/>
      <c r="E4" s="201"/>
      <c r="F4" s="201"/>
      <c r="G4" s="201"/>
    </row>
    <row r="5" spans="1:7" ht="14.25">
      <c r="A5" s="198"/>
      <c r="B5" s="202" t="s">
        <v>424</v>
      </c>
      <c r="C5" s="202"/>
      <c r="D5" s="202"/>
      <c r="E5" s="202"/>
      <c r="F5" s="202"/>
      <c r="G5" s="202"/>
    </row>
    <row r="6" spans="1:7" ht="14.25">
      <c r="A6" s="198"/>
      <c r="B6" s="203"/>
      <c r="C6" s="203"/>
      <c r="D6" s="203"/>
      <c r="E6" s="198"/>
      <c r="F6" s="198"/>
      <c r="G6" s="198"/>
    </row>
    <row r="7" spans="1:7" ht="12.75">
      <c r="A7" s="204"/>
      <c r="B7" s="205"/>
      <c r="C7" s="206"/>
      <c r="D7" s="206"/>
      <c r="E7" s="204"/>
      <c r="F7" s="204"/>
      <c r="G7" s="204"/>
    </row>
    <row r="8" spans="1:7" ht="12.75">
      <c r="A8" s="205"/>
      <c r="B8" s="205"/>
      <c r="C8" s="267"/>
      <c r="D8" s="205"/>
      <c r="E8" s="205"/>
      <c r="F8" s="205"/>
      <c r="G8" s="205"/>
    </row>
    <row r="9" spans="1:7" ht="18.75" customHeight="1">
      <c r="A9" s="205"/>
      <c r="B9" s="207" t="s">
        <v>238</v>
      </c>
      <c r="C9" s="288" t="s">
        <v>282</v>
      </c>
      <c r="D9" s="287" t="s">
        <v>125</v>
      </c>
      <c r="E9" s="205"/>
      <c r="F9" s="205"/>
      <c r="G9" s="205"/>
    </row>
    <row r="10" spans="1:7" ht="12.75">
      <c r="A10" s="205"/>
      <c r="B10" s="207" t="s">
        <v>241</v>
      </c>
      <c r="C10" s="288" t="s">
        <v>283</v>
      </c>
      <c r="D10" s="287" t="s">
        <v>126</v>
      </c>
      <c r="E10" s="205"/>
      <c r="F10" s="205"/>
      <c r="G10" s="205"/>
    </row>
    <row r="11" spans="1:7" ht="18" customHeight="1">
      <c r="A11" s="205"/>
      <c r="B11" s="207" t="s">
        <v>239</v>
      </c>
      <c r="C11" s="288" t="s">
        <v>283</v>
      </c>
      <c r="D11" s="287" t="s">
        <v>127</v>
      </c>
      <c r="E11" s="205"/>
      <c r="F11" s="205"/>
      <c r="G11" s="205"/>
    </row>
    <row r="12" spans="1:7" ht="25.5">
      <c r="A12" s="208"/>
      <c r="B12" s="207" t="s">
        <v>240</v>
      </c>
      <c r="C12" s="288" t="s">
        <v>117</v>
      </c>
      <c r="D12" s="287" t="s">
        <v>372</v>
      </c>
      <c r="E12" s="208"/>
      <c r="F12" s="208"/>
      <c r="G12" s="208"/>
    </row>
    <row r="13" spans="1:7" ht="21.75">
      <c r="A13" s="208"/>
      <c r="B13" s="207" t="s">
        <v>152</v>
      </c>
      <c r="C13" s="269" t="s">
        <v>153</v>
      </c>
      <c r="D13" s="268"/>
      <c r="E13" s="208"/>
      <c r="F13" s="208"/>
      <c r="G13" s="208"/>
    </row>
    <row r="14" spans="1:7" ht="13.5" thickBot="1">
      <c r="A14" s="193"/>
      <c r="B14" s="209"/>
      <c r="C14" s="210"/>
      <c r="D14" s="211"/>
      <c r="E14" s="193"/>
      <c r="F14" s="211"/>
      <c r="G14" s="193"/>
    </row>
    <row r="15" spans="1:8" ht="35.25" customHeight="1" thickBot="1">
      <c r="A15" s="212"/>
      <c r="B15" s="213"/>
      <c r="C15" s="214"/>
      <c r="D15" s="215" t="s">
        <v>154</v>
      </c>
      <c r="E15" s="215" t="s">
        <v>155</v>
      </c>
      <c r="F15" s="215" t="s">
        <v>156</v>
      </c>
      <c r="G15" s="216" t="s">
        <v>157</v>
      </c>
      <c r="H15" s="217"/>
    </row>
    <row r="16" spans="1:7" ht="28.5">
      <c r="A16" s="218"/>
      <c r="B16" s="219">
        <v>1</v>
      </c>
      <c r="C16" s="220" t="s">
        <v>158</v>
      </c>
      <c r="D16" s="282">
        <f>D18</f>
        <v>85167</v>
      </c>
      <c r="E16" s="282">
        <f>E18</f>
        <v>170334</v>
      </c>
      <c r="F16" s="282">
        <f>F18</f>
        <v>255501</v>
      </c>
      <c r="G16" s="282">
        <f>G18</f>
        <v>340668</v>
      </c>
    </row>
    <row r="17" spans="1:7" ht="13.5" thickBot="1">
      <c r="A17" s="218"/>
      <c r="B17" s="221"/>
      <c r="C17" s="221" t="s">
        <v>70</v>
      </c>
      <c r="D17" s="222" t="s">
        <v>159</v>
      </c>
      <c r="E17" s="222" t="s">
        <v>159</v>
      </c>
      <c r="F17" s="222" t="s">
        <v>159</v>
      </c>
      <c r="G17" s="222" t="s">
        <v>159</v>
      </c>
    </row>
    <row r="18" spans="1:7" ht="43.5" customHeight="1">
      <c r="A18" s="218"/>
      <c r="B18" s="219">
        <v>1.1</v>
      </c>
      <c r="C18" s="223" t="s">
        <v>160</v>
      </c>
      <c r="D18" s="281">
        <f>D20</f>
        <v>85167</v>
      </c>
      <c r="E18" s="281">
        <f>E20</f>
        <v>170334</v>
      </c>
      <c r="F18" s="281">
        <f>F20</f>
        <v>255501</v>
      </c>
      <c r="G18" s="281">
        <f>G20</f>
        <v>340668</v>
      </c>
    </row>
    <row r="19" spans="1:7" ht="13.5" thickBot="1">
      <c r="A19" s="218"/>
      <c r="B19" s="225"/>
      <c r="C19" s="221" t="s">
        <v>70</v>
      </c>
      <c r="D19" s="222" t="s">
        <v>159</v>
      </c>
      <c r="E19" s="222" t="s">
        <v>159</v>
      </c>
      <c r="F19" s="222" t="s">
        <v>159</v>
      </c>
      <c r="G19" s="222" t="s">
        <v>159</v>
      </c>
    </row>
    <row r="20" spans="1:7" ht="12.75">
      <c r="A20" s="218"/>
      <c r="B20" s="226" t="s">
        <v>161</v>
      </c>
      <c r="C20" s="227" t="s">
        <v>162</v>
      </c>
      <c r="D20" s="281">
        <f>D22</f>
        <v>85167</v>
      </c>
      <c r="E20" s="281">
        <f>E22</f>
        <v>170334</v>
      </c>
      <c r="F20" s="281">
        <f>F22</f>
        <v>255501</v>
      </c>
      <c r="G20" s="281">
        <f>G22</f>
        <v>340668</v>
      </c>
    </row>
    <row r="21" spans="1:7" ht="13.5" thickBot="1">
      <c r="A21" s="218"/>
      <c r="B21" s="225"/>
      <c r="C21" s="221" t="s">
        <v>70</v>
      </c>
      <c r="D21" s="222" t="s">
        <v>159</v>
      </c>
      <c r="E21" s="222" t="s">
        <v>159</v>
      </c>
      <c r="F21" s="222" t="s">
        <v>159</v>
      </c>
      <c r="G21" s="222" t="s">
        <v>159</v>
      </c>
    </row>
    <row r="22" spans="1:8" ht="22.5" thickBot="1">
      <c r="A22" s="218"/>
      <c r="B22" s="226" t="s">
        <v>163</v>
      </c>
      <c r="C22" s="228" t="s">
        <v>164</v>
      </c>
      <c r="D22" s="281">
        <f>D43</f>
        <v>85167</v>
      </c>
      <c r="E22" s="281">
        <f>E43</f>
        <v>170334</v>
      </c>
      <c r="F22" s="281">
        <f>F43</f>
        <v>255501</v>
      </c>
      <c r="G22" s="281">
        <f>G43</f>
        <v>340668</v>
      </c>
      <c r="H22" s="307"/>
    </row>
    <row r="23" spans="1:7" ht="13.5" thickBot="1">
      <c r="A23" s="230"/>
      <c r="B23" s="226" t="s">
        <v>165</v>
      </c>
      <c r="C23" s="228" t="s">
        <v>166</v>
      </c>
      <c r="D23" s="224"/>
      <c r="E23" s="224"/>
      <c r="F23" s="224"/>
      <c r="G23" s="229"/>
    </row>
    <row r="24" spans="1:7" ht="22.5" hidden="1" thickBot="1">
      <c r="A24" s="230"/>
      <c r="B24" s="226" t="s">
        <v>167</v>
      </c>
      <c r="C24" s="228" t="s">
        <v>168</v>
      </c>
      <c r="D24" s="231"/>
      <c r="E24" s="231"/>
      <c r="F24" s="231"/>
      <c r="G24" s="231"/>
    </row>
    <row r="25" spans="1:7" ht="12.75">
      <c r="A25" s="230"/>
      <c r="B25" s="226" t="s">
        <v>169</v>
      </c>
      <c r="C25" s="227" t="s">
        <v>170</v>
      </c>
      <c r="D25" s="224">
        <v>0</v>
      </c>
      <c r="E25" s="224">
        <v>0</v>
      </c>
      <c r="F25" s="224">
        <v>0</v>
      </c>
      <c r="G25" s="224">
        <v>0</v>
      </c>
    </row>
    <row r="26" spans="1:7" ht="13.5" thickBot="1">
      <c r="A26" s="230"/>
      <c r="B26" s="232"/>
      <c r="C26" s="221" t="s">
        <v>70</v>
      </c>
      <c r="D26" s="222" t="s">
        <v>159</v>
      </c>
      <c r="E26" s="222" t="s">
        <v>159</v>
      </c>
      <c r="F26" s="222" t="s">
        <v>159</v>
      </c>
      <c r="G26" s="222" t="s">
        <v>159</v>
      </c>
    </row>
    <row r="27" spans="1:7" ht="13.5" thickBot="1">
      <c r="A27" s="230"/>
      <c r="B27" s="226" t="s">
        <v>171</v>
      </c>
      <c r="C27" s="228" t="s">
        <v>172</v>
      </c>
      <c r="D27" s="224"/>
      <c r="E27" s="224"/>
      <c r="F27" s="224"/>
      <c r="G27" s="229"/>
    </row>
    <row r="28" spans="1:7" ht="13.5" thickBot="1">
      <c r="A28" s="230"/>
      <c r="B28" s="233" t="s">
        <v>173</v>
      </c>
      <c r="C28" s="234" t="s">
        <v>174</v>
      </c>
      <c r="D28" s="224"/>
      <c r="E28" s="224"/>
      <c r="F28" s="224"/>
      <c r="G28" s="229"/>
    </row>
    <row r="29" spans="1:7" ht="12.75">
      <c r="A29" s="230"/>
      <c r="B29" s="219" t="s">
        <v>175</v>
      </c>
      <c r="C29" s="223" t="s">
        <v>176</v>
      </c>
      <c r="D29" s="224">
        <v>0</v>
      </c>
      <c r="E29" s="224">
        <v>0</v>
      </c>
      <c r="F29" s="224">
        <v>0</v>
      </c>
      <c r="G29" s="224">
        <v>0</v>
      </c>
    </row>
    <row r="30" spans="1:7" ht="13.5" thickBot="1">
      <c r="A30" s="230"/>
      <c r="B30" s="225"/>
      <c r="C30" s="221" t="s">
        <v>70</v>
      </c>
      <c r="D30" s="222" t="s">
        <v>159</v>
      </c>
      <c r="E30" s="222" t="s">
        <v>159</v>
      </c>
      <c r="F30" s="222" t="s">
        <v>159</v>
      </c>
      <c r="G30" s="222" t="s">
        <v>159</v>
      </c>
    </row>
    <row r="31" spans="1:7" ht="12.75">
      <c r="A31" s="230"/>
      <c r="B31" s="226" t="s">
        <v>177</v>
      </c>
      <c r="C31" s="227" t="s">
        <v>178</v>
      </c>
      <c r="D31" s="224">
        <v>0</v>
      </c>
      <c r="E31" s="224">
        <v>0</v>
      </c>
      <c r="F31" s="224">
        <v>0</v>
      </c>
      <c r="G31" s="224">
        <v>0</v>
      </c>
    </row>
    <row r="32" spans="1:7" ht="13.5" thickBot="1">
      <c r="A32" s="230"/>
      <c r="B32" s="225"/>
      <c r="C32" s="221" t="s">
        <v>70</v>
      </c>
      <c r="D32" s="222" t="s">
        <v>159</v>
      </c>
      <c r="E32" s="222" t="s">
        <v>159</v>
      </c>
      <c r="F32" s="222" t="s">
        <v>159</v>
      </c>
      <c r="G32" s="222" t="s">
        <v>159</v>
      </c>
    </row>
    <row r="33" spans="1:7" ht="22.5" thickBot="1">
      <c r="A33" s="230"/>
      <c r="B33" s="226" t="s">
        <v>179</v>
      </c>
      <c r="C33" s="228" t="s">
        <v>180</v>
      </c>
      <c r="D33" s="224"/>
      <c r="E33" s="224"/>
      <c r="F33" s="224"/>
      <c r="G33" s="229"/>
    </row>
    <row r="34" spans="1:7" ht="13.5" thickBot="1">
      <c r="A34" s="230"/>
      <c r="B34" s="226" t="s">
        <v>181</v>
      </c>
      <c r="C34" s="228" t="s">
        <v>182</v>
      </c>
      <c r="D34" s="224"/>
      <c r="E34" s="224"/>
      <c r="F34" s="224"/>
      <c r="G34" s="229"/>
    </row>
    <row r="35" spans="1:7" ht="22.5" hidden="1" thickBot="1">
      <c r="A35" s="230"/>
      <c r="B35" s="226" t="s">
        <v>183</v>
      </c>
      <c r="C35" s="228" t="s">
        <v>184</v>
      </c>
      <c r="D35" s="231"/>
      <c r="E35" s="231"/>
      <c r="F35" s="231"/>
      <c r="G35" s="231"/>
    </row>
    <row r="36" spans="1:7" ht="22.5" thickBot="1">
      <c r="A36" s="230"/>
      <c r="B36" s="226" t="s">
        <v>185</v>
      </c>
      <c r="C36" s="235" t="s">
        <v>186</v>
      </c>
      <c r="D36" s="224"/>
      <c r="E36" s="224"/>
      <c r="F36" s="224"/>
      <c r="G36" s="229"/>
    </row>
    <row r="37" spans="1:7" ht="13.5" hidden="1" thickBot="1">
      <c r="A37" s="230"/>
      <c r="B37" s="232"/>
      <c r="C37" s="221" t="s">
        <v>70</v>
      </c>
      <c r="D37" s="222" t="s">
        <v>159</v>
      </c>
      <c r="E37" s="222" t="s">
        <v>159</v>
      </c>
      <c r="F37" s="222" t="s">
        <v>159</v>
      </c>
      <c r="G37" s="222" t="s">
        <v>159</v>
      </c>
    </row>
    <row r="38" spans="1:7" ht="13.5" hidden="1" thickBot="1">
      <c r="A38" s="230"/>
      <c r="B38" s="226" t="s">
        <v>187</v>
      </c>
      <c r="C38" s="228" t="s">
        <v>172</v>
      </c>
      <c r="D38" s="231"/>
      <c r="E38" s="231"/>
      <c r="F38" s="231"/>
      <c r="G38" s="231"/>
    </row>
    <row r="39" spans="1:7" ht="13.5" hidden="1" thickBot="1">
      <c r="A39" s="230"/>
      <c r="B39" s="226" t="s">
        <v>188</v>
      </c>
      <c r="C39" s="236" t="s">
        <v>174</v>
      </c>
      <c r="D39" s="237"/>
      <c r="E39" s="237"/>
      <c r="F39" s="237"/>
      <c r="G39" s="237"/>
    </row>
    <row r="40" spans="1:7" ht="22.5" thickBot="1">
      <c r="A40" s="230"/>
      <c r="B40" s="238" t="s">
        <v>189</v>
      </c>
      <c r="C40" s="239" t="s">
        <v>190</v>
      </c>
      <c r="D40" s="224"/>
      <c r="E40" s="224"/>
      <c r="F40" s="224"/>
      <c r="G40" s="229"/>
    </row>
    <row r="41" spans="1:7" ht="22.5" thickBot="1">
      <c r="A41" s="230"/>
      <c r="B41" s="240" t="s">
        <v>191</v>
      </c>
      <c r="C41" s="241" t="s">
        <v>192</v>
      </c>
      <c r="D41" s="224"/>
      <c r="E41" s="224"/>
      <c r="F41" s="224"/>
      <c r="G41" s="229"/>
    </row>
    <row r="42" spans="1:7" ht="13.5" thickBot="1">
      <c r="A42" s="230"/>
      <c r="B42" s="242" t="s">
        <v>193</v>
      </c>
      <c r="C42" s="243" t="s">
        <v>194</v>
      </c>
      <c r="D42" s="224"/>
      <c r="E42" s="224"/>
      <c r="F42" s="224"/>
      <c r="G42" s="229"/>
    </row>
    <row r="43" spans="1:9" ht="28.5">
      <c r="A43" s="230"/>
      <c r="B43" s="244">
        <v>2</v>
      </c>
      <c r="C43" s="245" t="s">
        <v>195</v>
      </c>
      <c r="D43" s="281">
        <f>D51+D45+D65+D76</f>
        <v>85167</v>
      </c>
      <c r="E43" s="281">
        <f>E51+E45+E65+E76</f>
        <v>170334</v>
      </c>
      <c r="F43" s="281">
        <f>F51+F45+F65+F76</f>
        <v>255501</v>
      </c>
      <c r="G43" s="281">
        <f>G51+G45+G65+G76</f>
        <v>340668</v>
      </c>
      <c r="I43" s="365"/>
    </row>
    <row r="44" spans="1:9" ht="13.5" thickBot="1">
      <c r="A44" s="230"/>
      <c r="B44" s="246"/>
      <c r="C44" s="247" t="s">
        <v>70</v>
      </c>
      <c r="D44" s="248" t="s">
        <v>159</v>
      </c>
      <c r="E44" s="248" t="s">
        <v>159</v>
      </c>
      <c r="F44" s="248" t="s">
        <v>159</v>
      </c>
      <c r="G44" s="248" t="s">
        <v>159</v>
      </c>
      <c r="I44" s="47"/>
    </row>
    <row r="45" spans="1:8" ht="24.75" customHeight="1" thickBot="1">
      <c r="A45" s="230"/>
      <c r="B45" s="242">
        <v>2.1</v>
      </c>
      <c r="C45" s="249" t="s">
        <v>196</v>
      </c>
      <c r="D45" s="281">
        <f>G45/4</f>
        <v>34116</v>
      </c>
      <c r="E45" s="281">
        <f>D45*2</f>
        <v>68232</v>
      </c>
      <c r="F45" s="281">
        <f>D45+E45</f>
        <v>102348</v>
      </c>
      <c r="G45" s="281">
        <v>136464</v>
      </c>
      <c r="H45" s="307"/>
    </row>
    <row r="46" spans="1:7" ht="17.25" customHeight="1" thickBot="1">
      <c r="A46" s="230"/>
      <c r="B46" s="242">
        <v>2.3</v>
      </c>
      <c r="C46" s="250" t="s">
        <v>197</v>
      </c>
      <c r="D46" s="224">
        <v>0</v>
      </c>
      <c r="E46" s="224">
        <v>0</v>
      </c>
      <c r="F46" s="224">
        <v>0</v>
      </c>
      <c r="G46" s="224">
        <v>0</v>
      </c>
    </row>
    <row r="47" spans="1:7" ht="13.5" thickBot="1">
      <c r="A47" s="230"/>
      <c r="B47" s="221"/>
      <c r="C47" s="221" t="s">
        <v>70</v>
      </c>
      <c r="D47" s="251"/>
      <c r="E47" s="251"/>
      <c r="F47" s="251"/>
      <c r="G47" s="251"/>
    </row>
    <row r="48" spans="1:7" ht="13.5" thickBot="1">
      <c r="A48" s="230"/>
      <c r="B48" s="242" t="s">
        <v>198</v>
      </c>
      <c r="C48" s="234" t="s">
        <v>199</v>
      </c>
      <c r="D48" s="224"/>
      <c r="E48" s="224"/>
      <c r="F48" s="224"/>
      <c r="G48" s="229"/>
    </row>
    <row r="49" spans="1:7" ht="13.5" thickBot="1">
      <c r="A49" s="230"/>
      <c r="B49" s="242" t="s">
        <v>200</v>
      </c>
      <c r="C49" s="234" t="s">
        <v>201</v>
      </c>
      <c r="D49" s="224"/>
      <c r="E49" s="224"/>
      <c r="F49" s="224"/>
      <c r="G49" s="229"/>
    </row>
    <row r="50" spans="1:7" ht="13.5" thickBot="1">
      <c r="A50" s="230"/>
      <c r="B50" s="242" t="s">
        <v>202</v>
      </c>
      <c r="C50" s="234" t="s">
        <v>203</v>
      </c>
      <c r="D50" s="224"/>
      <c r="E50" s="224"/>
      <c r="F50" s="224"/>
      <c r="G50" s="229"/>
    </row>
    <row r="51" spans="1:7" ht="33" thickBot="1">
      <c r="A51" s="218"/>
      <c r="B51" s="252">
        <v>2.4</v>
      </c>
      <c r="C51" s="253" t="s">
        <v>204</v>
      </c>
      <c r="D51" s="281">
        <f>D54</f>
        <v>50479.875</v>
      </c>
      <c r="E51" s="281">
        <f>E54</f>
        <v>100959.75</v>
      </c>
      <c r="F51" s="281">
        <f>F54</f>
        <v>151439.625</v>
      </c>
      <c r="G51" s="281">
        <f>G54</f>
        <v>201919.5</v>
      </c>
    </row>
    <row r="52" spans="1:7" ht="13.5" thickBot="1">
      <c r="A52" s="218"/>
      <c r="B52" s="222"/>
      <c r="C52" s="221" t="s">
        <v>70</v>
      </c>
      <c r="D52" s="251" t="s">
        <v>159</v>
      </c>
      <c r="E52" s="251" t="s">
        <v>159</v>
      </c>
      <c r="F52" s="251" t="s">
        <v>159</v>
      </c>
      <c r="G52" s="251" t="s">
        <v>159</v>
      </c>
    </row>
    <row r="53" spans="1:7" ht="13.5" thickBot="1">
      <c r="A53" s="218"/>
      <c r="B53" s="226" t="s">
        <v>205</v>
      </c>
      <c r="C53" s="254" t="s">
        <v>199</v>
      </c>
      <c r="D53" s="224"/>
      <c r="E53" s="224"/>
      <c r="F53" s="224"/>
      <c r="G53" s="229"/>
    </row>
    <row r="54" spans="1:8" ht="13.5" thickBot="1">
      <c r="A54" s="218"/>
      <c r="B54" s="226" t="s">
        <v>206</v>
      </c>
      <c r="C54" s="234" t="s">
        <v>207</v>
      </c>
      <c r="D54" s="281">
        <f>G54/4</f>
        <v>50479.875</v>
      </c>
      <c r="E54" s="281">
        <f>D54*2</f>
        <v>100959.75</v>
      </c>
      <c r="F54" s="281">
        <f>D54+E54</f>
        <v>151439.625</v>
      </c>
      <c r="G54" s="281">
        <v>201919.5</v>
      </c>
      <c r="H54" s="307"/>
    </row>
    <row r="55" spans="1:7" ht="12.75">
      <c r="A55" s="218"/>
      <c r="B55" s="219">
        <v>2.5</v>
      </c>
      <c r="C55" s="255" t="s">
        <v>208</v>
      </c>
      <c r="D55" s="224">
        <v>0</v>
      </c>
      <c r="E55" s="224">
        <v>0</v>
      </c>
      <c r="F55" s="224">
        <v>0</v>
      </c>
      <c r="G55" s="224">
        <v>0</v>
      </c>
    </row>
    <row r="56" spans="1:7" ht="13.5" thickBot="1">
      <c r="A56" s="218"/>
      <c r="B56" s="225"/>
      <c r="C56" s="221" t="s">
        <v>70</v>
      </c>
      <c r="D56" s="251" t="s">
        <v>159</v>
      </c>
      <c r="E56" s="251" t="s">
        <v>159</v>
      </c>
      <c r="F56" s="251" t="s">
        <v>159</v>
      </c>
      <c r="G56" s="251" t="s">
        <v>159</v>
      </c>
    </row>
    <row r="57" spans="1:7" ht="12.75">
      <c r="A57" s="218"/>
      <c r="B57" s="226" t="s">
        <v>209</v>
      </c>
      <c r="C57" s="227" t="s">
        <v>210</v>
      </c>
      <c r="D57" s="224">
        <v>0</v>
      </c>
      <c r="E57" s="224">
        <v>0</v>
      </c>
      <c r="F57" s="224">
        <v>0</v>
      </c>
      <c r="G57" s="224">
        <v>0</v>
      </c>
    </row>
    <row r="58" spans="1:7" ht="13.5" thickBot="1">
      <c r="A58" s="218"/>
      <c r="B58" s="225"/>
      <c r="C58" s="221" t="s">
        <v>70</v>
      </c>
      <c r="D58" s="251" t="s">
        <v>159</v>
      </c>
      <c r="E58" s="251" t="s">
        <v>159</v>
      </c>
      <c r="F58" s="251" t="s">
        <v>159</v>
      </c>
      <c r="G58" s="251" t="s">
        <v>159</v>
      </c>
    </row>
    <row r="59" spans="1:7" ht="12.75">
      <c r="A59" s="218"/>
      <c r="B59" s="226" t="s">
        <v>211</v>
      </c>
      <c r="C59" s="256" t="s">
        <v>212</v>
      </c>
      <c r="D59" s="224">
        <v>0</v>
      </c>
      <c r="E59" s="224">
        <v>0</v>
      </c>
      <c r="F59" s="224">
        <v>0</v>
      </c>
      <c r="G59" s="224">
        <v>0</v>
      </c>
    </row>
    <row r="60" spans="1:7" ht="13.5" thickBot="1">
      <c r="A60" s="218"/>
      <c r="B60" s="221"/>
      <c r="C60" s="221" t="s">
        <v>70</v>
      </c>
      <c r="D60" s="251" t="s">
        <v>159</v>
      </c>
      <c r="E60" s="251" t="s">
        <v>159</v>
      </c>
      <c r="F60" s="251" t="s">
        <v>159</v>
      </c>
      <c r="G60" s="251" t="s">
        <v>159</v>
      </c>
    </row>
    <row r="61" spans="1:7" ht="13.5" thickBot="1">
      <c r="A61" s="218"/>
      <c r="B61" s="226" t="s">
        <v>213</v>
      </c>
      <c r="C61" s="256" t="s">
        <v>214</v>
      </c>
      <c r="D61" s="224"/>
      <c r="E61" s="224"/>
      <c r="F61" s="224"/>
      <c r="G61" s="229"/>
    </row>
    <row r="62" spans="1:7" ht="13.5" thickBot="1">
      <c r="A62" s="218"/>
      <c r="B62" s="226" t="s">
        <v>215</v>
      </c>
      <c r="C62" s="257" t="s">
        <v>207</v>
      </c>
      <c r="D62" s="224"/>
      <c r="E62" s="224"/>
      <c r="F62" s="224"/>
      <c r="G62" s="229"/>
    </row>
    <row r="63" spans="1:7" ht="12.75">
      <c r="A63" s="218"/>
      <c r="B63" s="226" t="s">
        <v>216</v>
      </c>
      <c r="C63" s="256" t="s">
        <v>217</v>
      </c>
      <c r="D63" s="224">
        <v>0</v>
      </c>
      <c r="E63" s="224">
        <v>0</v>
      </c>
      <c r="F63" s="224">
        <v>0</v>
      </c>
      <c r="G63" s="224">
        <v>0</v>
      </c>
    </row>
    <row r="64" spans="1:7" ht="13.5" thickBot="1">
      <c r="A64" s="218"/>
      <c r="B64" s="221"/>
      <c r="C64" s="221" t="s">
        <v>70</v>
      </c>
      <c r="D64" s="251" t="s">
        <v>159</v>
      </c>
      <c r="E64" s="251" t="s">
        <v>159</v>
      </c>
      <c r="F64" s="251" t="s">
        <v>159</v>
      </c>
      <c r="G64" s="251" t="s">
        <v>159</v>
      </c>
    </row>
    <row r="65" spans="1:7" ht="13.5" thickBot="1">
      <c r="A65" s="218"/>
      <c r="B65" s="226" t="s">
        <v>218</v>
      </c>
      <c r="C65" s="256" t="s">
        <v>214</v>
      </c>
      <c r="D65" s="281">
        <f>G65/4</f>
        <v>140.5</v>
      </c>
      <c r="E65" s="281">
        <f>D65*2</f>
        <v>281</v>
      </c>
      <c r="F65" s="281">
        <f>D65+E65</f>
        <v>421.5</v>
      </c>
      <c r="G65" s="229">
        <v>562</v>
      </c>
    </row>
    <row r="66" spans="1:7" ht="13.5" thickBot="1">
      <c r="A66" s="218"/>
      <c r="B66" s="226" t="s">
        <v>219</v>
      </c>
      <c r="C66" s="257" t="s">
        <v>207</v>
      </c>
      <c r="D66" s="224"/>
      <c r="E66" s="224"/>
      <c r="F66" s="224"/>
      <c r="G66" s="229"/>
    </row>
    <row r="67" spans="1:7" ht="22.5" hidden="1" thickBot="1">
      <c r="A67" s="218"/>
      <c r="B67" s="226" t="s">
        <v>220</v>
      </c>
      <c r="C67" s="256" t="s">
        <v>221</v>
      </c>
      <c r="D67" s="258"/>
      <c r="E67" s="258"/>
      <c r="F67" s="258"/>
      <c r="G67" s="258"/>
    </row>
    <row r="68" spans="1:7" ht="13.5" hidden="1" thickBot="1">
      <c r="A68" s="259"/>
      <c r="B68" s="221"/>
      <c r="C68" s="221" t="s">
        <v>70</v>
      </c>
      <c r="D68" s="251" t="s">
        <v>159</v>
      </c>
      <c r="E68" s="251" t="s">
        <v>159</v>
      </c>
      <c r="F68" s="251" t="s">
        <v>159</v>
      </c>
      <c r="G68" s="251" t="s">
        <v>159</v>
      </c>
    </row>
    <row r="69" spans="1:7" ht="13.5" hidden="1" thickBot="1">
      <c r="A69" s="212"/>
      <c r="B69" s="226" t="s">
        <v>222</v>
      </c>
      <c r="C69" s="256" t="s">
        <v>214</v>
      </c>
      <c r="D69" s="258"/>
      <c r="E69" s="258"/>
      <c r="F69" s="258"/>
      <c r="G69" s="258"/>
    </row>
    <row r="70" spans="1:7" ht="13.5" hidden="1" thickBot="1">
      <c r="A70" s="212"/>
      <c r="B70" s="226" t="s">
        <v>223</v>
      </c>
      <c r="C70" s="257" t="s">
        <v>207</v>
      </c>
      <c r="D70" s="258"/>
      <c r="E70" s="258"/>
      <c r="F70" s="258"/>
      <c r="G70" s="258"/>
    </row>
    <row r="71" spans="1:7" ht="12.75">
      <c r="A71" s="212"/>
      <c r="B71" s="226" t="s">
        <v>224</v>
      </c>
      <c r="C71" s="227" t="s">
        <v>225</v>
      </c>
      <c r="D71" s="224">
        <v>0</v>
      </c>
      <c r="E71" s="224">
        <v>0</v>
      </c>
      <c r="F71" s="224">
        <v>0</v>
      </c>
      <c r="G71" s="224">
        <v>0</v>
      </c>
    </row>
    <row r="72" spans="1:7" ht="13.5" thickBot="1">
      <c r="A72" s="212"/>
      <c r="B72" s="225"/>
      <c r="C72" s="221" t="s">
        <v>70</v>
      </c>
      <c r="D72" s="251" t="s">
        <v>159</v>
      </c>
      <c r="E72" s="251" t="s">
        <v>159</v>
      </c>
      <c r="F72" s="251" t="s">
        <v>159</v>
      </c>
      <c r="G72" s="251" t="s">
        <v>159</v>
      </c>
    </row>
    <row r="73" spans="1:7" ht="13.5" thickBot="1">
      <c r="A73" s="212"/>
      <c r="B73" s="226" t="s">
        <v>226</v>
      </c>
      <c r="C73" s="228" t="s">
        <v>199</v>
      </c>
      <c r="D73" s="224"/>
      <c r="E73" s="224"/>
      <c r="F73" s="224"/>
      <c r="G73" s="229"/>
    </row>
    <row r="74" spans="2:7" ht="13.5" thickBot="1">
      <c r="B74" s="260" t="s">
        <v>227</v>
      </c>
      <c r="C74" s="257" t="s">
        <v>207</v>
      </c>
      <c r="D74" s="224"/>
      <c r="E74" s="224"/>
      <c r="F74" s="224"/>
      <c r="G74" s="229"/>
    </row>
    <row r="75" spans="2:7" ht="57.75" thickBot="1">
      <c r="B75" s="242">
        <v>3</v>
      </c>
      <c r="C75" s="261" t="s">
        <v>278</v>
      </c>
      <c r="D75" s="281">
        <v>0</v>
      </c>
      <c r="E75" s="281">
        <v>0</v>
      </c>
      <c r="F75" s="281">
        <v>0</v>
      </c>
      <c r="G75" s="281">
        <v>0</v>
      </c>
    </row>
    <row r="76" spans="2:7" ht="33" thickBot="1">
      <c r="B76" s="219">
        <v>4</v>
      </c>
      <c r="C76" s="262" t="s">
        <v>228</v>
      </c>
      <c r="D76" s="229">
        <f>D77</f>
        <v>430.625</v>
      </c>
      <c r="E76" s="229">
        <f>E77</f>
        <v>861.25</v>
      </c>
      <c r="F76" s="229">
        <f>F77</f>
        <v>1291.875</v>
      </c>
      <c r="G76" s="229">
        <f>G77</f>
        <v>1722.5</v>
      </c>
    </row>
    <row r="77" spans="2:7" ht="13.5" thickBot="1">
      <c r="B77" s="226">
        <v>4.1</v>
      </c>
      <c r="C77" s="254" t="s">
        <v>229</v>
      </c>
      <c r="D77" s="281">
        <f>G77/4</f>
        <v>430.625</v>
      </c>
      <c r="E77" s="281">
        <f>D77*2</f>
        <v>861.25</v>
      </c>
      <c r="F77" s="281">
        <f>D77+E77</f>
        <v>1291.875</v>
      </c>
      <c r="G77" s="229">
        <v>1722.5</v>
      </c>
    </row>
    <row r="78" spans="2:7" ht="13.5" thickBot="1">
      <c r="B78" s="260">
        <v>4.2</v>
      </c>
      <c r="C78" s="263" t="s">
        <v>230</v>
      </c>
      <c r="D78" s="224"/>
      <c r="E78" s="224"/>
      <c r="F78" s="224"/>
      <c r="G78" s="229"/>
    </row>
    <row r="79" spans="2:7" ht="29.25" thickBot="1">
      <c r="B79" s="242">
        <v>5</v>
      </c>
      <c r="C79" s="264" t="s">
        <v>231</v>
      </c>
      <c r="D79" s="281">
        <v>0</v>
      </c>
      <c r="E79" s="281">
        <v>0</v>
      </c>
      <c r="F79" s="281">
        <v>0</v>
      </c>
      <c r="G79" s="281">
        <v>0</v>
      </c>
    </row>
    <row r="80" spans="2:7" ht="33" thickBot="1">
      <c r="B80" s="244">
        <v>6</v>
      </c>
      <c r="C80" s="265" t="s">
        <v>232</v>
      </c>
      <c r="D80" s="224">
        <v>0</v>
      </c>
      <c r="E80" s="224">
        <v>0</v>
      </c>
      <c r="F80" s="224">
        <v>0</v>
      </c>
      <c r="G80" s="224">
        <v>0</v>
      </c>
    </row>
    <row r="81" spans="2:7" ht="13.5" thickBot="1">
      <c r="B81" s="226">
        <v>6.1</v>
      </c>
      <c r="C81" s="254" t="s">
        <v>233</v>
      </c>
      <c r="D81" s="224"/>
      <c r="E81" s="224"/>
      <c r="F81" s="224"/>
      <c r="G81" s="229"/>
    </row>
    <row r="82" spans="2:7" ht="13.5" thickBot="1">
      <c r="B82" s="226">
        <v>6.2</v>
      </c>
      <c r="C82" s="254" t="s">
        <v>234</v>
      </c>
      <c r="D82" s="224"/>
      <c r="E82" s="224"/>
      <c r="F82" s="224"/>
      <c r="G82" s="229"/>
    </row>
    <row r="83" spans="2:7" ht="22.5" thickBot="1">
      <c r="B83" s="219">
        <v>7</v>
      </c>
      <c r="C83" s="262" t="s">
        <v>235</v>
      </c>
      <c r="D83" s="224"/>
      <c r="E83" s="224"/>
      <c r="F83" s="224"/>
      <c r="G83" s="229"/>
    </row>
    <row r="84" spans="2:7" ht="43.5" thickBot="1">
      <c r="B84" s="242">
        <v>8</v>
      </c>
      <c r="C84" s="264" t="s">
        <v>236</v>
      </c>
      <c r="D84" s="283">
        <v>0</v>
      </c>
      <c r="E84" s="283">
        <v>0</v>
      </c>
      <c r="F84" s="283">
        <v>0</v>
      </c>
      <c r="G84" s="283">
        <v>0</v>
      </c>
    </row>
    <row r="85" spans="2:7" ht="14.25">
      <c r="B85" s="321"/>
      <c r="C85" s="322"/>
      <c r="D85" s="323"/>
      <c r="E85" s="323"/>
      <c r="F85" s="323"/>
      <c r="G85" s="323"/>
    </row>
  </sheetData>
  <sheetProtection/>
  <printOptions/>
  <pageMargins left="0.28" right="0.26" top="0.63" bottom="0.38" header="0.35" footer="0.18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61">
      <selection activeCell="A74" sqref="A74:IV85"/>
    </sheetView>
  </sheetViews>
  <sheetFormatPr defaultColWidth="9.00390625" defaultRowHeight="12.75"/>
  <cols>
    <col min="1" max="1" width="4.125" style="0" customWidth="1"/>
    <col min="2" max="2" width="37.25390625" style="0" customWidth="1"/>
    <col min="3" max="3" width="13.75390625" style="0" customWidth="1"/>
    <col min="4" max="4" width="14.00390625" style="0" customWidth="1"/>
    <col min="5" max="5" width="16.375" style="0" hidden="1" customWidth="1"/>
    <col min="6" max="6" width="13.875" style="0" customWidth="1"/>
    <col min="7" max="7" width="15.25390625" style="0" customWidth="1"/>
    <col min="8" max="9" width="14.75390625" style="0" customWidth="1"/>
    <col min="11" max="11" width="11.875" style="0" bestFit="1" customWidth="1"/>
    <col min="13" max="13" width="12.125" style="0" customWidth="1"/>
  </cols>
  <sheetData>
    <row r="1" ht="12.75">
      <c r="G1" t="s">
        <v>247</v>
      </c>
    </row>
    <row r="2" spans="1:7" ht="60" customHeight="1" thickBot="1">
      <c r="A2" s="449" t="s">
        <v>425</v>
      </c>
      <c r="B2" s="449"/>
      <c r="C2" s="449"/>
      <c r="D2" s="449"/>
      <c r="E2" s="449"/>
      <c r="F2" s="449"/>
      <c r="G2" s="449"/>
    </row>
    <row r="3" spans="1:8" ht="69.75" customHeight="1" thickBot="1">
      <c r="A3" s="289"/>
      <c r="B3" s="12" t="s">
        <v>38</v>
      </c>
      <c r="C3" s="83" t="s">
        <v>288</v>
      </c>
      <c r="D3" s="83" t="s">
        <v>94</v>
      </c>
      <c r="E3" s="80" t="s">
        <v>95</v>
      </c>
      <c r="F3" s="83" t="s">
        <v>96</v>
      </c>
      <c r="G3" s="82" t="s">
        <v>37</v>
      </c>
      <c r="H3" s="1"/>
    </row>
    <row r="4" spans="1:7" ht="3.75" customHeight="1">
      <c r="A4" s="290"/>
      <c r="B4" s="9"/>
      <c r="C4" s="81"/>
      <c r="D4" s="81"/>
      <c r="E4" s="81"/>
      <c r="F4" s="81"/>
      <c r="G4" s="10"/>
    </row>
    <row r="5" spans="1:11" ht="26.25" customHeight="1">
      <c r="A5" s="291"/>
      <c r="B5" s="31" t="s">
        <v>284</v>
      </c>
      <c r="C5" s="84">
        <f>C6+C63</f>
        <v>85167.00000000001</v>
      </c>
      <c r="D5" s="84">
        <f>D6+D63</f>
        <v>170334.00000000003</v>
      </c>
      <c r="E5" s="84">
        <f>E6+E63</f>
        <v>187303.20500000007</v>
      </c>
      <c r="F5" s="84">
        <f>F6+F63</f>
        <v>255501</v>
      </c>
      <c r="G5" s="84">
        <f>G6+G63</f>
        <v>340668.00000000006</v>
      </c>
      <c r="I5" s="47"/>
      <c r="K5" s="364"/>
    </row>
    <row r="6" spans="1:13" ht="24.75" customHeight="1" thickBot="1">
      <c r="A6" s="291"/>
      <c r="B6" s="31" t="s">
        <v>245</v>
      </c>
      <c r="C6" s="84">
        <f>C7+C37+C8+C10+C13+C20+C40+C45+C51+C52+C53+C57+C58+C23+C26+C29+C61+C34+C9</f>
        <v>84736.37500000001</v>
      </c>
      <c r="D6" s="84">
        <f>D7+D37+D8+D10+D13+D20+D40+D45+D51+D52+D53+D57+D58+D23+D26+D29+D61+D34+D9</f>
        <v>169472.75000000003</v>
      </c>
      <c r="E6" s="84">
        <f>E7+E37+E8+E10+E13+E20+E40+E45+E51+E52+E53+E57+E58+E23+E26+E29+E61+E34+E9</f>
        <v>187181.73300000007</v>
      </c>
      <c r="F6" s="84">
        <f>F7+F37+F8+F10+F13+F20+F40+F45+F51+F52+F53+F57+F58+F23+F26+F29+F61+F34+F9</f>
        <v>254209.125</v>
      </c>
      <c r="G6" s="84">
        <f>G7+G37+G8+G10+G13+G20+G40+G45+G51+G52+G53+G57+G58+G23+G26+G29+G61+G34+G9</f>
        <v>338945.50000000006</v>
      </c>
      <c r="I6" s="413"/>
      <c r="J6" s="336"/>
      <c r="M6" s="364"/>
    </row>
    <row r="7" spans="1:9" ht="27" customHeight="1">
      <c r="A7" s="102">
        <v>1</v>
      </c>
      <c r="B7" s="14" t="s">
        <v>10</v>
      </c>
      <c r="C7" s="85">
        <f>G7/4</f>
        <v>34116</v>
      </c>
      <c r="D7" s="85">
        <f>C7*2</f>
        <v>68232</v>
      </c>
      <c r="E7" s="281">
        <f>C7+D7</f>
        <v>102348</v>
      </c>
      <c r="F7" s="85">
        <f>G7*0.75</f>
        <v>102348</v>
      </c>
      <c r="G7" s="318">
        <v>136464</v>
      </c>
      <c r="I7" s="47"/>
    </row>
    <row r="8" spans="1:8" ht="20.25" customHeight="1">
      <c r="A8" s="102">
        <v>4</v>
      </c>
      <c r="B8" s="14" t="s">
        <v>11</v>
      </c>
      <c r="C8" s="85">
        <f>G8/4</f>
        <v>346.2</v>
      </c>
      <c r="D8" s="85">
        <f>C8*2</f>
        <v>692.4</v>
      </c>
      <c r="E8" s="85">
        <v>56.736</v>
      </c>
      <c r="F8" s="85">
        <f>G8*0.75</f>
        <v>1038.6</v>
      </c>
      <c r="G8" s="318">
        <v>1384.8</v>
      </c>
      <c r="H8" s="307"/>
    </row>
    <row r="9" spans="1:8" ht="18.75" customHeight="1">
      <c r="A9" s="102">
        <v>5</v>
      </c>
      <c r="B9" s="14" t="s">
        <v>381</v>
      </c>
      <c r="C9" s="85">
        <f>G9/4</f>
        <v>244.475</v>
      </c>
      <c r="D9" s="85">
        <f>C9*2</f>
        <v>488.95</v>
      </c>
      <c r="E9" s="85">
        <v>57.736</v>
      </c>
      <c r="F9" s="85">
        <f>G9*0.75</f>
        <v>733.425</v>
      </c>
      <c r="G9" s="318">
        <v>977.9</v>
      </c>
      <c r="H9" s="307"/>
    </row>
    <row r="10" spans="1:8" ht="17.25" customHeight="1">
      <c r="A10" s="102">
        <v>6</v>
      </c>
      <c r="B10" s="14" t="s">
        <v>12</v>
      </c>
      <c r="C10" s="85">
        <f>C12</f>
        <v>47.275</v>
      </c>
      <c r="D10" s="85">
        <f>C10*2</f>
        <v>94.55</v>
      </c>
      <c r="E10" s="85">
        <f>E12</f>
        <v>56.736</v>
      </c>
      <c r="F10" s="85">
        <f>G10*0.75</f>
        <v>141.825</v>
      </c>
      <c r="G10" s="85">
        <f>G12</f>
        <v>189.1</v>
      </c>
      <c r="H10" s="307"/>
    </row>
    <row r="11" spans="1:8" ht="12" customHeight="1">
      <c r="A11" s="102"/>
      <c r="B11" s="19" t="s">
        <v>36</v>
      </c>
      <c r="C11" s="19"/>
      <c r="D11" s="19"/>
      <c r="E11" s="19"/>
      <c r="F11" s="19"/>
      <c r="G11" s="36"/>
      <c r="H11" s="307"/>
    </row>
    <row r="12" spans="1:8" ht="12" customHeight="1">
      <c r="A12" s="102"/>
      <c r="B12" s="15" t="s">
        <v>17</v>
      </c>
      <c r="C12" s="284">
        <f>G12/4</f>
        <v>47.275</v>
      </c>
      <c r="D12" s="284">
        <f>C12*2</f>
        <v>94.55</v>
      </c>
      <c r="E12" s="284">
        <v>56.736</v>
      </c>
      <c r="F12" s="284">
        <f>G12*0.75</f>
        <v>141.825</v>
      </c>
      <c r="G12" s="284">
        <v>189.1</v>
      </c>
      <c r="H12" s="307"/>
    </row>
    <row r="13" spans="1:8" ht="21" customHeight="1">
      <c r="A13" s="102">
        <f>A10+1</f>
        <v>7</v>
      </c>
      <c r="B13" s="14" t="s">
        <v>13</v>
      </c>
      <c r="C13" s="85">
        <f>C17+C16+C15+C18+C19</f>
        <v>616.3</v>
      </c>
      <c r="D13" s="85">
        <f>D17+D16+D15+D18+D19</f>
        <v>1232.6</v>
      </c>
      <c r="E13" s="85">
        <f>E17+E16+E15+E18+E19</f>
        <v>293.68</v>
      </c>
      <c r="F13" s="85">
        <f>F17+F16+F15+F18+F19</f>
        <v>1848.9</v>
      </c>
      <c r="G13" s="85">
        <f>G17+G16+G15+G18+G19</f>
        <v>2465.2</v>
      </c>
      <c r="H13" s="307"/>
    </row>
    <row r="14" spans="1:8" ht="11.25" customHeight="1">
      <c r="A14" s="102"/>
      <c r="B14" s="19" t="s">
        <v>36</v>
      </c>
      <c r="C14" s="19"/>
      <c r="D14" s="19"/>
      <c r="E14" s="19"/>
      <c r="F14" s="19"/>
      <c r="G14" s="36"/>
      <c r="H14" s="307"/>
    </row>
    <row r="15" spans="1:8" ht="13.5" customHeight="1">
      <c r="A15" s="102"/>
      <c r="B15" s="15" t="s">
        <v>14</v>
      </c>
      <c r="C15" s="284">
        <f>G15/4</f>
        <v>181.75</v>
      </c>
      <c r="D15" s="284">
        <f>C15*2</f>
        <v>363.5</v>
      </c>
      <c r="E15" s="284">
        <v>56.736</v>
      </c>
      <c r="F15" s="284">
        <f>G15*0.75</f>
        <v>545.25</v>
      </c>
      <c r="G15" s="284">
        <v>727</v>
      </c>
      <c r="H15" s="307"/>
    </row>
    <row r="16" spans="1:8" ht="18" customHeight="1">
      <c r="A16" s="102"/>
      <c r="B16" s="15" t="s">
        <v>15</v>
      </c>
      <c r="C16" s="284">
        <f>G16/4</f>
        <v>245.5</v>
      </c>
      <c r="D16" s="284">
        <f>C16*2</f>
        <v>491</v>
      </c>
      <c r="E16" s="284">
        <v>57.736</v>
      </c>
      <c r="F16" s="284">
        <f>G16*0.75</f>
        <v>736.5</v>
      </c>
      <c r="G16" s="285">
        <f>982</f>
        <v>982</v>
      </c>
      <c r="H16" s="307"/>
    </row>
    <row r="17" spans="1:9" ht="18" customHeight="1">
      <c r="A17" s="102"/>
      <c r="B17" s="16" t="s">
        <v>16</v>
      </c>
      <c r="C17" s="284">
        <f>G17/4</f>
        <v>76.475</v>
      </c>
      <c r="D17" s="284">
        <f>C17*2</f>
        <v>152.95</v>
      </c>
      <c r="E17" s="284">
        <v>58.736</v>
      </c>
      <c r="F17" s="284">
        <f>G17*0.75</f>
        <v>229.42499999999998</v>
      </c>
      <c r="G17" s="285">
        <v>305.9</v>
      </c>
      <c r="H17" s="307"/>
      <c r="I17" s="379"/>
    </row>
    <row r="18" spans="1:8" ht="18" customHeight="1">
      <c r="A18" s="102"/>
      <c r="B18" s="15" t="s">
        <v>348</v>
      </c>
      <c r="C18" s="284">
        <f>G18/4</f>
        <v>70.525</v>
      </c>
      <c r="D18" s="284">
        <f>C18*2</f>
        <v>141.05</v>
      </c>
      <c r="E18" s="284">
        <v>59.736</v>
      </c>
      <c r="F18" s="284">
        <f>G18*0.75</f>
        <v>211.57500000000002</v>
      </c>
      <c r="G18" s="36">
        <v>282.1</v>
      </c>
      <c r="H18" s="307"/>
    </row>
    <row r="19" spans="1:8" ht="18" customHeight="1">
      <c r="A19" s="102"/>
      <c r="B19" s="15" t="s">
        <v>353</v>
      </c>
      <c r="C19" s="284">
        <f>G19/4</f>
        <v>42.05</v>
      </c>
      <c r="D19" s="284">
        <f>C19*2</f>
        <v>84.1</v>
      </c>
      <c r="E19" s="284">
        <v>60.736</v>
      </c>
      <c r="F19" s="284">
        <f>G19*0.75</f>
        <v>126.14999999999999</v>
      </c>
      <c r="G19" s="36">
        <v>168.2</v>
      </c>
      <c r="H19" s="307"/>
    </row>
    <row r="20" spans="1:8" ht="18" customHeight="1">
      <c r="A20" s="102">
        <v>8</v>
      </c>
      <c r="B20" s="14" t="s">
        <v>18</v>
      </c>
      <c r="C20" s="85">
        <f>C22</f>
        <v>119.45</v>
      </c>
      <c r="D20" s="85">
        <f>D22</f>
        <v>238.9</v>
      </c>
      <c r="E20" s="85">
        <f>E22</f>
        <v>60.736</v>
      </c>
      <c r="F20" s="85">
        <f>F22</f>
        <v>358.35</v>
      </c>
      <c r="G20" s="85">
        <f>G22</f>
        <v>477.8</v>
      </c>
      <c r="H20" s="307"/>
    </row>
    <row r="21" spans="1:8" ht="13.5" customHeight="1">
      <c r="A21" s="102"/>
      <c r="B21" s="19" t="s">
        <v>36</v>
      </c>
      <c r="C21" s="19"/>
      <c r="D21" s="19"/>
      <c r="E21" s="19"/>
      <c r="F21" s="19"/>
      <c r="G21" s="36"/>
      <c r="H21" s="307"/>
    </row>
    <row r="22" spans="1:8" ht="13.5" customHeight="1">
      <c r="A22" s="102"/>
      <c r="B22" s="16" t="s">
        <v>19</v>
      </c>
      <c r="C22" s="284">
        <f>G22/4</f>
        <v>119.45</v>
      </c>
      <c r="D22" s="284">
        <f>C22*2</f>
        <v>238.9</v>
      </c>
      <c r="E22" s="284">
        <v>60.736</v>
      </c>
      <c r="F22" s="284">
        <f>G22*0.75</f>
        <v>358.35</v>
      </c>
      <c r="G22" s="284">
        <v>477.8</v>
      </c>
      <c r="H22" s="307"/>
    </row>
    <row r="23" spans="1:8" ht="27.75" customHeight="1">
      <c r="A23" s="102">
        <v>9</v>
      </c>
      <c r="B23" s="314" t="s">
        <v>322</v>
      </c>
      <c r="C23" s="85">
        <f>C25</f>
        <v>45</v>
      </c>
      <c r="D23" s="85">
        <f>D25</f>
        <v>90</v>
      </c>
      <c r="E23" s="85">
        <f>E25</f>
        <v>60.736</v>
      </c>
      <c r="F23" s="85">
        <f>F25</f>
        <v>135</v>
      </c>
      <c r="G23" s="318">
        <f>G25</f>
        <v>180</v>
      </c>
      <c r="H23" s="307"/>
    </row>
    <row r="24" spans="1:8" ht="12.75" customHeight="1">
      <c r="A24" s="102"/>
      <c r="B24" s="19" t="s">
        <v>36</v>
      </c>
      <c r="C24" s="19"/>
      <c r="D24" s="19"/>
      <c r="E24" s="19"/>
      <c r="F24" s="19"/>
      <c r="G24" s="36"/>
      <c r="H24" s="307"/>
    </row>
    <row r="25" spans="1:8" ht="10.5" customHeight="1">
      <c r="A25" s="102"/>
      <c r="B25" s="315" t="s">
        <v>323</v>
      </c>
      <c r="C25" s="284">
        <f>G25/4</f>
        <v>45</v>
      </c>
      <c r="D25" s="284">
        <f>C25*2</f>
        <v>90</v>
      </c>
      <c r="E25" s="284">
        <v>60.736</v>
      </c>
      <c r="F25" s="284">
        <f>G25*0.75</f>
        <v>135</v>
      </c>
      <c r="G25" s="36">
        <v>180</v>
      </c>
      <c r="H25" s="307"/>
    </row>
    <row r="26" spans="1:8" ht="24.75" customHeight="1">
      <c r="A26" s="102">
        <v>10</v>
      </c>
      <c r="B26" s="316" t="s">
        <v>324</v>
      </c>
      <c r="C26" s="317">
        <f>C28</f>
        <v>1275.675</v>
      </c>
      <c r="D26" s="317">
        <f>D28</f>
        <v>2551.35</v>
      </c>
      <c r="E26" s="317">
        <f>E28</f>
        <v>60.736</v>
      </c>
      <c r="F26" s="317">
        <f>F28</f>
        <v>3827.0249999999996</v>
      </c>
      <c r="G26" s="317">
        <f>G28</f>
        <v>5102.7</v>
      </c>
      <c r="H26" s="307"/>
    </row>
    <row r="27" spans="1:8" ht="14.25" customHeight="1">
      <c r="A27" s="102"/>
      <c r="B27" s="19" t="s">
        <v>36</v>
      </c>
      <c r="C27" s="284"/>
      <c r="D27" s="284"/>
      <c r="E27" s="284"/>
      <c r="F27" s="284"/>
      <c r="G27" s="36"/>
      <c r="H27" s="307"/>
    </row>
    <row r="28" spans="1:8" ht="12.75" customHeight="1">
      <c r="A28" s="102"/>
      <c r="B28" s="315" t="s">
        <v>325</v>
      </c>
      <c r="C28" s="284">
        <f>G28/4</f>
        <v>1275.675</v>
      </c>
      <c r="D28" s="284">
        <f>C28*2</f>
        <v>2551.35</v>
      </c>
      <c r="E28" s="284">
        <v>60.736</v>
      </c>
      <c r="F28" s="284">
        <f>G28*0.75</f>
        <v>3827.0249999999996</v>
      </c>
      <c r="G28" s="36">
        <v>5102.7</v>
      </c>
      <c r="H28" s="307"/>
    </row>
    <row r="29" spans="1:8" ht="13.5" customHeight="1">
      <c r="A29" s="102">
        <v>11</v>
      </c>
      <c r="B29" s="316" t="s">
        <v>326</v>
      </c>
      <c r="C29" s="317">
        <f>C33+C31</f>
        <v>370.5</v>
      </c>
      <c r="D29" s="317">
        <f>D33+D31</f>
        <v>741</v>
      </c>
      <c r="E29" s="317">
        <f>E33+E31</f>
        <v>121.472</v>
      </c>
      <c r="F29" s="317">
        <f>F33+F31</f>
        <v>1111.5</v>
      </c>
      <c r="G29" s="354">
        <f>G33+G31+G32</f>
        <v>1482</v>
      </c>
      <c r="H29" s="307"/>
    </row>
    <row r="30" spans="1:8" ht="13.5" customHeight="1">
      <c r="A30" s="102"/>
      <c r="B30" s="19" t="s">
        <v>36</v>
      </c>
      <c r="C30" s="284"/>
      <c r="D30" s="284"/>
      <c r="E30" s="284"/>
      <c r="F30" s="284"/>
      <c r="G30" s="36"/>
      <c r="H30" s="307"/>
    </row>
    <row r="31" spans="1:8" ht="13.5" customHeight="1">
      <c r="A31" s="102"/>
      <c r="B31" s="315" t="s">
        <v>349</v>
      </c>
      <c r="C31" s="284">
        <f>G31/4</f>
        <v>308</v>
      </c>
      <c r="D31" s="284">
        <f>C31*2</f>
        <v>616</v>
      </c>
      <c r="E31" s="284">
        <v>60.736</v>
      </c>
      <c r="F31" s="284">
        <f>G31*0.75</f>
        <v>924</v>
      </c>
      <c r="G31" s="36">
        <v>1232</v>
      </c>
      <c r="H31" s="307"/>
    </row>
    <row r="32" spans="1:9" ht="13.5" customHeight="1" hidden="1">
      <c r="A32" s="102"/>
      <c r="B32" s="315" t="s">
        <v>378</v>
      </c>
      <c r="C32" s="284">
        <f>G32/4</f>
        <v>0</v>
      </c>
      <c r="D32" s="284">
        <f>C32*2</f>
        <v>0</v>
      </c>
      <c r="E32" s="284"/>
      <c r="F32" s="284">
        <f>C32+D32</f>
        <v>0</v>
      </c>
      <c r="G32" s="36"/>
      <c r="H32" s="307"/>
      <c r="I32">
        <v>128277.5</v>
      </c>
    </row>
    <row r="33" spans="1:8" ht="13.5" customHeight="1">
      <c r="A33" s="102"/>
      <c r="B33" s="315" t="s">
        <v>327</v>
      </c>
      <c r="C33" s="284">
        <f>G33/4</f>
        <v>62.5</v>
      </c>
      <c r="D33" s="284">
        <f>C33*2</f>
        <v>125</v>
      </c>
      <c r="E33" s="284">
        <v>60.736</v>
      </c>
      <c r="F33" s="284">
        <f>G33*0.75</f>
        <v>187.5</v>
      </c>
      <c r="G33" s="36">
        <v>250</v>
      </c>
      <c r="H33" s="307"/>
    </row>
    <row r="34" spans="1:8" ht="28.5" customHeight="1">
      <c r="A34" s="102">
        <v>12</v>
      </c>
      <c r="B34" s="316" t="s">
        <v>403</v>
      </c>
      <c r="C34" s="317">
        <f>C36</f>
        <v>202.5</v>
      </c>
      <c r="D34" s="317">
        <f>D36</f>
        <v>405</v>
      </c>
      <c r="E34" s="317">
        <f>E36</f>
        <v>60.736</v>
      </c>
      <c r="F34" s="317">
        <f>F36</f>
        <v>607.5</v>
      </c>
      <c r="G34" s="354">
        <f>G36</f>
        <v>810</v>
      </c>
      <c r="H34" s="307"/>
    </row>
    <row r="35" spans="1:8" ht="17.25" customHeight="1">
      <c r="A35" s="102"/>
      <c r="B35" s="19" t="s">
        <v>36</v>
      </c>
      <c r="C35" s="284"/>
      <c r="D35" s="284"/>
      <c r="E35" s="284"/>
      <c r="F35" s="284"/>
      <c r="G35" s="36"/>
      <c r="H35" s="307"/>
    </row>
    <row r="36" spans="1:8" ht="13.5" customHeight="1">
      <c r="A36" s="102"/>
      <c r="B36" s="315" t="s">
        <v>350</v>
      </c>
      <c r="C36" s="284">
        <f>G36/4</f>
        <v>202.5</v>
      </c>
      <c r="D36" s="284">
        <f>C36*2</f>
        <v>405</v>
      </c>
      <c r="E36" s="284">
        <v>60.736</v>
      </c>
      <c r="F36" s="284">
        <f>G36*0.75</f>
        <v>607.5</v>
      </c>
      <c r="G36" s="36">
        <v>810</v>
      </c>
      <c r="H36" s="307"/>
    </row>
    <row r="37" spans="1:8" ht="26.25" customHeight="1">
      <c r="A37" s="102">
        <v>13</v>
      </c>
      <c r="B37" s="14" t="s">
        <v>401</v>
      </c>
      <c r="C37" s="85">
        <f>C39</f>
        <v>27719.375</v>
      </c>
      <c r="D37" s="85">
        <f>D39</f>
        <v>55438.75</v>
      </c>
      <c r="E37" s="85">
        <f>E39</f>
        <v>83158.125</v>
      </c>
      <c r="F37" s="85">
        <f>F39</f>
        <v>83158.125</v>
      </c>
      <c r="G37" s="85">
        <f>G39</f>
        <v>110877.5</v>
      </c>
      <c r="H37" s="307"/>
    </row>
    <row r="38" spans="1:8" ht="13.5" customHeight="1" thickBot="1">
      <c r="A38" s="102"/>
      <c r="B38" s="19" t="s">
        <v>36</v>
      </c>
      <c r="C38" s="284"/>
      <c r="D38" s="284"/>
      <c r="E38" s="284"/>
      <c r="F38" s="284"/>
      <c r="G38" s="36"/>
      <c r="H38" s="307"/>
    </row>
    <row r="39" spans="1:8" ht="13.5" customHeight="1">
      <c r="A39" s="102"/>
      <c r="B39" s="315" t="s">
        <v>402</v>
      </c>
      <c r="C39" s="284">
        <f>G39/4</f>
        <v>27719.375</v>
      </c>
      <c r="D39" s="284">
        <f>C39*2</f>
        <v>55438.75</v>
      </c>
      <c r="E39" s="382">
        <f>C39+D39</f>
        <v>83158.125</v>
      </c>
      <c r="F39" s="284">
        <f>G39*0.75</f>
        <v>83158.125</v>
      </c>
      <c r="G39" s="383">
        <v>110877.5</v>
      </c>
      <c r="H39" s="307"/>
    </row>
    <row r="40" spans="1:8" ht="13.5" customHeight="1">
      <c r="A40" s="102">
        <v>14</v>
      </c>
      <c r="B40" s="14" t="s">
        <v>20</v>
      </c>
      <c r="C40" s="85">
        <f>C42+C43+C44</f>
        <v>3682</v>
      </c>
      <c r="D40" s="85">
        <f>D42+D43+D44</f>
        <v>7364</v>
      </c>
      <c r="E40" s="85">
        <f>E42+E43+E44</f>
        <v>182.208</v>
      </c>
      <c r="F40" s="85">
        <f>F42+F43+F44</f>
        <v>11046</v>
      </c>
      <c r="G40" s="85">
        <f>G42+G43+G44</f>
        <v>14728</v>
      </c>
      <c r="H40" s="307"/>
    </row>
    <row r="41" spans="1:8" ht="12.75" customHeight="1">
      <c r="A41" s="102"/>
      <c r="B41" s="19" t="s">
        <v>36</v>
      </c>
      <c r="C41" s="19"/>
      <c r="D41" s="19"/>
      <c r="E41" s="19"/>
      <c r="F41" s="19"/>
      <c r="G41" s="36"/>
      <c r="H41" s="307"/>
    </row>
    <row r="42" spans="1:8" ht="15" customHeight="1">
      <c r="A42" s="102"/>
      <c r="B42" s="16" t="s">
        <v>21</v>
      </c>
      <c r="C42" s="284">
        <f>G42/4</f>
        <v>627</v>
      </c>
      <c r="D42" s="284">
        <f>C42*2</f>
        <v>1254</v>
      </c>
      <c r="E42" s="284">
        <v>60.736</v>
      </c>
      <c r="F42" s="284">
        <f>G42*0.75</f>
        <v>1881</v>
      </c>
      <c r="G42" s="284">
        <v>2508</v>
      </c>
      <c r="H42" s="307"/>
    </row>
    <row r="43" spans="1:8" ht="15.75" customHeight="1">
      <c r="A43" s="102"/>
      <c r="B43" s="16" t="s">
        <v>22</v>
      </c>
      <c r="C43" s="284">
        <f>G43/4</f>
        <v>2895</v>
      </c>
      <c r="D43" s="284">
        <f>C43*2</f>
        <v>5790</v>
      </c>
      <c r="E43" s="284">
        <v>60.736</v>
      </c>
      <c r="F43" s="284">
        <f>G43*0.75</f>
        <v>8685</v>
      </c>
      <c r="G43" s="284">
        <v>11580</v>
      </c>
      <c r="H43" s="307"/>
    </row>
    <row r="44" spans="1:8" ht="24" customHeight="1">
      <c r="A44" s="102"/>
      <c r="B44" s="16" t="s">
        <v>23</v>
      </c>
      <c r="C44" s="284">
        <f>G44/4</f>
        <v>160</v>
      </c>
      <c r="D44" s="284">
        <f>C44*2</f>
        <v>320</v>
      </c>
      <c r="E44" s="284">
        <v>60.736</v>
      </c>
      <c r="F44" s="284">
        <f>G44*0.75</f>
        <v>480</v>
      </c>
      <c r="G44" s="284">
        <v>640</v>
      </c>
      <c r="H44" s="307"/>
    </row>
    <row r="45" spans="1:8" ht="38.25" customHeight="1">
      <c r="A45" s="102">
        <v>15</v>
      </c>
      <c r="B45" s="14" t="s">
        <v>24</v>
      </c>
      <c r="C45" s="85">
        <f>C47+C48+C49+C50</f>
        <v>6544.85</v>
      </c>
      <c r="D45" s="85">
        <f>D47+D48+D49+D50</f>
        <v>13089.7</v>
      </c>
      <c r="E45" s="85">
        <f>E47+E48+E49+E50</f>
        <v>242.944</v>
      </c>
      <c r="F45" s="85">
        <f>F47+F48+F49+F50</f>
        <v>19634.55</v>
      </c>
      <c r="G45" s="85">
        <f>G47+G48+G49+G50</f>
        <v>26179.4</v>
      </c>
      <c r="H45" s="307"/>
    </row>
    <row r="46" spans="1:8" ht="11.25" customHeight="1">
      <c r="A46" s="102"/>
      <c r="B46" s="19" t="s">
        <v>36</v>
      </c>
      <c r="C46" s="19"/>
      <c r="D46" s="19"/>
      <c r="E46" s="19"/>
      <c r="F46" s="19"/>
      <c r="G46" s="36"/>
      <c r="H46" s="307"/>
    </row>
    <row r="47" spans="1:8" ht="13.5" customHeight="1">
      <c r="A47" s="102"/>
      <c r="B47" s="15" t="s">
        <v>25</v>
      </c>
      <c r="C47" s="284">
        <f aca="true" t="shared" si="0" ref="C47:C52">G47/4</f>
        <v>2043.7</v>
      </c>
      <c r="D47" s="284">
        <f aca="true" t="shared" si="1" ref="D47:D52">C47*2</f>
        <v>4087.4</v>
      </c>
      <c r="E47" s="284">
        <v>60.736</v>
      </c>
      <c r="F47" s="284">
        <f aca="true" t="shared" si="2" ref="F47:F52">G47*0.75</f>
        <v>6131.1</v>
      </c>
      <c r="G47" s="286">
        <v>8174.8</v>
      </c>
      <c r="H47" s="307"/>
    </row>
    <row r="48" spans="1:8" ht="15.75" customHeight="1">
      <c r="A48" s="102"/>
      <c r="B48" s="15" t="s">
        <v>26</v>
      </c>
      <c r="C48" s="284">
        <f t="shared" si="0"/>
        <v>2604.675</v>
      </c>
      <c r="D48" s="284">
        <f t="shared" si="1"/>
        <v>5209.35</v>
      </c>
      <c r="E48" s="284">
        <v>60.736</v>
      </c>
      <c r="F48" s="284">
        <f t="shared" si="2"/>
        <v>7814.025000000001</v>
      </c>
      <c r="G48" s="286">
        <v>10418.7</v>
      </c>
      <c r="H48" s="307"/>
    </row>
    <row r="49" spans="1:8" ht="29.25" customHeight="1">
      <c r="A49" s="102"/>
      <c r="B49" s="16" t="s">
        <v>65</v>
      </c>
      <c r="C49" s="284">
        <f t="shared" si="0"/>
        <v>1865.225</v>
      </c>
      <c r="D49" s="284">
        <f t="shared" si="1"/>
        <v>3730.45</v>
      </c>
      <c r="E49" s="284">
        <v>60.736</v>
      </c>
      <c r="F49" s="284">
        <f t="shared" si="2"/>
        <v>5595.674999999999</v>
      </c>
      <c r="G49" s="286">
        <v>7460.9</v>
      </c>
      <c r="H49" s="307"/>
    </row>
    <row r="50" spans="1:8" ht="29.25" customHeight="1">
      <c r="A50" s="102"/>
      <c r="B50" s="16" t="s">
        <v>64</v>
      </c>
      <c r="C50" s="284">
        <f t="shared" si="0"/>
        <v>31.25</v>
      </c>
      <c r="D50" s="284">
        <f t="shared" si="1"/>
        <v>62.5</v>
      </c>
      <c r="E50" s="284">
        <v>60.736</v>
      </c>
      <c r="F50" s="284">
        <f t="shared" si="2"/>
        <v>93.75</v>
      </c>
      <c r="G50" s="286">
        <v>125</v>
      </c>
      <c r="H50" s="307"/>
    </row>
    <row r="51" spans="1:8" ht="23.25" customHeight="1">
      <c r="A51" s="102">
        <v>16</v>
      </c>
      <c r="B51" s="14" t="s">
        <v>27</v>
      </c>
      <c r="C51" s="85">
        <f t="shared" si="0"/>
        <v>529</v>
      </c>
      <c r="D51" s="85">
        <f t="shared" si="1"/>
        <v>1058</v>
      </c>
      <c r="E51" s="85">
        <v>60.736</v>
      </c>
      <c r="F51" s="85">
        <f t="shared" si="2"/>
        <v>1587</v>
      </c>
      <c r="G51" s="85">
        <v>2116</v>
      </c>
      <c r="H51" s="307"/>
    </row>
    <row r="52" spans="1:8" ht="22.5" customHeight="1">
      <c r="A52" s="102">
        <v>17</v>
      </c>
      <c r="B52" s="14" t="s">
        <v>28</v>
      </c>
      <c r="C52" s="85">
        <f t="shared" si="0"/>
        <v>3185</v>
      </c>
      <c r="D52" s="85">
        <f t="shared" si="1"/>
        <v>6370</v>
      </c>
      <c r="E52" s="85">
        <v>56.736</v>
      </c>
      <c r="F52" s="85">
        <f t="shared" si="2"/>
        <v>9555</v>
      </c>
      <c r="G52" s="85">
        <v>12740</v>
      </c>
      <c r="H52" s="307"/>
    </row>
    <row r="53" spans="1:8" ht="30.75" customHeight="1">
      <c r="A53" s="102">
        <v>18</v>
      </c>
      <c r="B53" s="14" t="s">
        <v>29</v>
      </c>
      <c r="C53" s="85">
        <f>C55+C56</f>
        <v>3105.5</v>
      </c>
      <c r="D53" s="85">
        <f>D55+D56</f>
        <v>6211</v>
      </c>
      <c r="E53" s="85">
        <f>E55+E56</f>
        <v>121.472</v>
      </c>
      <c r="F53" s="85">
        <f>F55+F56</f>
        <v>9316.5</v>
      </c>
      <c r="G53" s="85">
        <f>G55+G56</f>
        <v>12422</v>
      </c>
      <c r="H53" s="307"/>
    </row>
    <row r="54" spans="1:8" ht="15.75" customHeight="1">
      <c r="A54" s="102"/>
      <c r="B54" s="19" t="s">
        <v>36</v>
      </c>
      <c r="C54" s="19"/>
      <c r="D54" s="19"/>
      <c r="E54" s="19"/>
      <c r="F54" s="19"/>
      <c r="G54" s="36"/>
      <c r="H54" s="307"/>
    </row>
    <row r="55" spans="1:8" ht="27.75" customHeight="1">
      <c r="A55" s="102"/>
      <c r="B55" s="17" t="s">
        <v>30</v>
      </c>
      <c r="C55" s="284">
        <f>G55/4</f>
        <v>2778</v>
      </c>
      <c r="D55" s="284">
        <f>C55*2</f>
        <v>5556</v>
      </c>
      <c r="E55" s="284">
        <v>60.736</v>
      </c>
      <c r="F55" s="284">
        <f>G55*0.75</f>
        <v>8334</v>
      </c>
      <c r="G55" s="286">
        <v>11112</v>
      </c>
      <c r="H55" s="307"/>
    </row>
    <row r="56" spans="1:8" ht="35.25" customHeight="1">
      <c r="A56" s="102"/>
      <c r="B56" s="17" t="s">
        <v>31</v>
      </c>
      <c r="C56" s="284">
        <f>G56/4</f>
        <v>327.5</v>
      </c>
      <c r="D56" s="284">
        <f>C56*2</f>
        <v>655</v>
      </c>
      <c r="E56" s="284">
        <v>60.736</v>
      </c>
      <c r="F56" s="284">
        <f>G56*0.75</f>
        <v>982.5</v>
      </c>
      <c r="G56" s="286">
        <v>1310</v>
      </c>
      <c r="H56" s="307"/>
    </row>
    <row r="57" spans="1:8" ht="19.5" customHeight="1">
      <c r="A57" s="102">
        <v>19</v>
      </c>
      <c r="B57" s="14" t="s">
        <v>63</v>
      </c>
      <c r="C57" s="85">
        <f>G57/4</f>
        <v>177.525</v>
      </c>
      <c r="D57" s="85">
        <f>C57*2</f>
        <v>355.05</v>
      </c>
      <c r="E57" s="85">
        <v>60.736</v>
      </c>
      <c r="F57" s="85">
        <f>G57*0.75</f>
        <v>532.575</v>
      </c>
      <c r="G57" s="85">
        <v>710.1</v>
      </c>
      <c r="H57" s="307"/>
    </row>
    <row r="58" spans="1:8" ht="18" customHeight="1">
      <c r="A58" s="102">
        <v>20</v>
      </c>
      <c r="B58" s="14" t="s">
        <v>32</v>
      </c>
      <c r="C58" s="85">
        <f>C60</f>
        <v>2281.75</v>
      </c>
      <c r="D58" s="85">
        <f>D60</f>
        <v>4563.5</v>
      </c>
      <c r="E58" s="85">
        <f>E60</f>
        <v>60.736</v>
      </c>
      <c r="F58" s="85">
        <f>F60</f>
        <v>6845.25</v>
      </c>
      <c r="G58" s="85">
        <f>G60</f>
        <v>9127</v>
      </c>
      <c r="H58" s="307"/>
    </row>
    <row r="59" spans="1:8" ht="18" customHeight="1">
      <c r="A59" s="102"/>
      <c r="B59" s="19" t="s">
        <v>36</v>
      </c>
      <c r="C59" s="19"/>
      <c r="D59" s="19"/>
      <c r="E59" s="19"/>
      <c r="F59" s="19"/>
      <c r="G59" s="36"/>
      <c r="H59" s="307"/>
    </row>
    <row r="60" spans="1:8" ht="15" customHeight="1">
      <c r="A60" s="102"/>
      <c r="B60" s="15" t="s">
        <v>33</v>
      </c>
      <c r="C60" s="284">
        <f>G60/4</f>
        <v>2281.75</v>
      </c>
      <c r="D60" s="284">
        <f>C60*2</f>
        <v>4563.5</v>
      </c>
      <c r="E60" s="284">
        <v>60.736</v>
      </c>
      <c r="F60" s="284">
        <f>G60*0.75</f>
        <v>6845.25</v>
      </c>
      <c r="G60" s="286">
        <v>9127</v>
      </c>
      <c r="H60" s="307"/>
    </row>
    <row r="61" spans="1:8" ht="15.75" customHeight="1">
      <c r="A61" s="102">
        <v>22</v>
      </c>
      <c r="B61" s="18" t="s">
        <v>336</v>
      </c>
      <c r="C61" s="332">
        <f>C62</f>
        <v>128</v>
      </c>
      <c r="D61" s="332">
        <f>D62</f>
        <v>256</v>
      </c>
      <c r="E61" s="332">
        <f>E62</f>
        <v>60.736</v>
      </c>
      <c r="F61" s="332">
        <f>F62</f>
        <v>384</v>
      </c>
      <c r="G61" s="355">
        <f>G62</f>
        <v>512</v>
      </c>
      <c r="H61" s="307"/>
    </row>
    <row r="62" spans="1:8" ht="14.25" customHeight="1">
      <c r="A62" s="102"/>
      <c r="B62" s="15" t="s">
        <v>337</v>
      </c>
      <c r="C62" s="284">
        <f>G62/4</f>
        <v>128</v>
      </c>
      <c r="D62" s="284">
        <f>C62*2</f>
        <v>256</v>
      </c>
      <c r="E62" s="284">
        <v>60.736</v>
      </c>
      <c r="F62" s="284">
        <f>G62*0.75</f>
        <v>384</v>
      </c>
      <c r="G62" s="36">
        <v>512</v>
      </c>
      <c r="H62" s="307"/>
    </row>
    <row r="63" spans="1:8" ht="13.5" customHeight="1">
      <c r="A63" s="384"/>
      <c r="B63" s="385" t="s">
        <v>246</v>
      </c>
      <c r="C63" s="386">
        <f>C64</f>
        <v>430.625</v>
      </c>
      <c r="D63" s="386">
        <f>D64</f>
        <v>861.25</v>
      </c>
      <c r="E63" s="386">
        <f>E64</f>
        <v>121.472</v>
      </c>
      <c r="F63" s="386">
        <f>F64</f>
        <v>1291.875</v>
      </c>
      <c r="G63" s="386">
        <f>G64+G69</f>
        <v>1722.5</v>
      </c>
      <c r="H63" s="307"/>
    </row>
    <row r="64" spans="1:8" ht="23.25" customHeight="1">
      <c r="A64" s="102">
        <v>1</v>
      </c>
      <c r="B64" s="34" t="s">
        <v>34</v>
      </c>
      <c r="C64" s="85">
        <f>C67+C68+C69+C70+C66</f>
        <v>430.625</v>
      </c>
      <c r="D64" s="85">
        <f>D67+D68+D69+D70+D66</f>
        <v>861.25</v>
      </c>
      <c r="E64" s="85">
        <f>E67+E68+E69+E70+E66</f>
        <v>121.472</v>
      </c>
      <c r="F64" s="85">
        <f>F67+F68+F69+F70+F66</f>
        <v>1291.875</v>
      </c>
      <c r="G64" s="85">
        <f>G67+G68+G66</f>
        <v>1722.5</v>
      </c>
      <c r="H64" s="307"/>
    </row>
    <row r="65" spans="1:8" ht="12.75" customHeight="1">
      <c r="A65" s="102"/>
      <c r="B65" s="19" t="s">
        <v>36</v>
      </c>
      <c r="C65" s="19"/>
      <c r="D65" s="19"/>
      <c r="E65" s="19"/>
      <c r="F65" s="19"/>
      <c r="G65" s="36"/>
      <c r="H65" s="307"/>
    </row>
    <row r="66" spans="1:8" ht="13.5" customHeight="1">
      <c r="A66" s="102"/>
      <c r="B66" s="15" t="s">
        <v>35</v>
      </c>
      <c r="C66" s="284">
        <f>G66/4</f>
        <v>157.25</v>
      </c>
      <c r="D66" s="284">
        <f>C66*2</f>
        <v>314.5</v>
      </c>
      <c r="E66" s="284">
        <v>60.736</v>
      </c>
      <c r="F66" s="284">
        <f>G66*0.75</f>
        <v>471.75</v>
      </c>
      <c r="G66" s="36">
        <v>629</v>
      </c>
      <c r="H66" s="307"/>
    </row>
    <row r="67" spans="1:8" ht="13.5" customHeight="1">
      <c r="A67" s="102"/>
      <c r="B67" s="15" t="s">
        <v>399</v>
      </c>
      <c r="C67" s="284">
        <f>G67/4</f>
        <v>273.375</v>
      </c>
      <c r="D67" s="284">
        <f>C67*2</f>
        <v>546.75</v>
      </c>
      <c r="E67" s="284">
        <v>60.736</v>
      </c>
      <c r="F67" s="284">
        <f>G67*0.75</f>
        <v>820.125</v>
      </c>
      <c r="G67" s="286">
        <v>1093.5</v>
      </c>
      <c r="H67" s="307"/>
    </row>
    <row r="68" spans="1:8" ht="18" customHeight="1" hidden="1">
      <c r="A68" s="102"/>
      <c r="B68" s="15"/>
      <c r="C68" s="284"/>
      <c r="D68" s="284"/>
      <c r="E68" s="284"/>
      <c r="F68" s="284"/>
      <c r="G68" s="286"/>
      <c r="H68" s="307"/>
    </row>
    <row r="69" spans="1:8" ht="18" customHeight="1" hidden="1">
      <c r="A69" s="102"/>
      <c r="B69" s="362" t="s">
        <v>379</v>
      </c>
      <c r="C69" s="361">
        <f>C71</f>
        <v>0</v>
      </c>
      <c r="D69" s="361">
        <f>D71</f>
        <v>0</v>
      </c>
      <c r="E69" s="361">
        <f>E71</f>
        <v>0</v>
      </c>
      <c r="F69" s="361">
        <f>F71</f>
        <v>0</v>
      </c>
      <c r="G69" s="361"/>
      <c r="H69" s="307"/>
    </row>
    <row r="70" spans="1:8" ht="18" customHeight="1" hidden="1">
      <c r="A70" s="102"/>
      <c r="B70" s="363" t="s">
        <v>36</v>
      </c>
      <c r="C70" s="284">
        <f>G70/4</f>
        <v>0</v>
      </c>
      <c r="D70" s="284">
        <f>C70*2</f>
        <v>0</v>
      </c>
      <c r="E70" s="284"/>
      <c r="F70" s="284">
        <f>C70+D70</f>
        <v>0</v>
      </c>
      <c r="G70" s="284"/>
      <c r="H70" s="307"/>
    </row>
    <row r="71" spans="1:8" ht="12.75" customHeight="1" hidden="1">
      <c r="A71" s="2"/>
      <c r="B71" s="350" t="s">
        <v>380</v>
      </c>
      <c r="C71" s="284"/>
      <c r="D71" s="284"/>
      <c r="E71" s="284"/>
      <c r="F71" s="284"/>
      <c r="G71" s="360"/>
      <c r="H71" s="307"/>
    </row>
    <row r="72" spans="2:8" ht="16.5" customHeight="1" hidden="1">
      <c r="B72" s="359"/>
      <c r="H72" s="307"/>
    </row>
    <row r="73" spans="2:8" ht="12.75">
      <c r="B73" s="359"/>
      <c r="H73" s="307"/>
    </row>
  </sheetData>
  <sheetProtection/>
  <mergeCells count="1">
    <mergeCell ref="A2:G2"/>
  </mergeCells>
  <printOptions horizontalCentered="1"/>
  <pageMargins left="0.2362204724409449" right="0.3937007874015748" top="0.1968503937007874" bottom="0.1968503937007874" header="0.15748031496062992" footer="0.1968503937007874"/>
  <pageSetup horizontalDpi="600" verticalDpi="600" orientation="portrait" paperSize="9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6">
      <selection activeCell="A32" sqref="A32:IV37"/>
    </sheetView>
  </sheetViews>
  <sheetFormatPr defaultColWidth="9.00390625" defaultRowHeight="12.75"/>
  <cols>
    <col min="1" max="1" width="4.125" style="0" customWidth="1"/>
    <col min="2" max="2" width="32.875" style="0" customWidth="1"/>
    <col min="3" max="3" width="12.875" style="0" customWidth="1"/>
    <col min="4" max="4" width="14.75390625" style="0" hidden="1" customWidth="1"/>
    <col min="5" max="5" width="14.75390625" style="0" customWidth="1"/>
    <col min="6" max="6" width="16.375" style="0" customWidth="1"/>
    <col min="7" max="7" width="14.75390625" style="0" customWidth="1"/>
    <col min="8" max="8" width="21.625" style="0" customWidth="1"/>
    <col min="9" max="9" width="12.875" style="0" customWidth="1"/>
    <col min="10" max="13" width="9.125" style="0" customWidth="1"/>
    <col min="14" max="14" width="9.875" style="0" bestFit="1" customWidth="1"/>
  </cols>
  <sheetData>
    <row r="1" ht="12.75">
      <c r="F1" s="195" t="s">
        <v>418</v>
      </c>
    </row>
    <row r="5" spans="1:6" ht="54.75" customHeight="1">
      <c r="A5" s="449" t="s">
        <v>8</v>
      </c>
      <c r="B5" s="449"/>
      <c r="C5" s="449"/>
      <c r="D5" s="449"/>
      <c r="E5" s="449"/>
      <c r="F5" s="449"/>
    </row>
    <row r="8" ht="13.5" thickBot="1"/>
    <row r="9" spans="1:8" ht="75.75" customHeight="1" thickBot="1">
      <c r="A9" s="11"/>
      <c r="B9" s="12" t="s">
        <v>0</v>
      </c>
      <c r="C9" s="12" t="s">
        <v>1</v>
      </c>
      <c r="D9" s="12" t="s">
        <v>2</v>
      </c>
      <c r="E9" s="12" t="s">
        <v>2</v>
      </c>
      <c r="F9" s="13" t="s">
        <v>9</v>
      </c>
      <c r="G9" s="1"/>
      <c r="H9" s="47"/>
    </row>
    <row r="10" spans="1:8" ht="3.75" customHeight="1">
      <c r="A10" s="8"/>
      <c r="B10" s="9"/>
      <c r="C10" s="9"/>
      <c r="D10" s="9"/>
      <c r="E10" s="81"/>
      <c r="F10" s="10"/>
      <c r="H10" s="47"/>
    </row>
    <row r="11" spans="1:8" ht="18" customHeight="1">
      <c r="A11" s="28">
        <v>1</v>
      </c>
      <c r="B11" s="2" t="s">
        <v>3</v>
      </c>
      <c r="C11" s="2">
        <v>1</v>
      </c>
      <c r="D11" s="36">
        <v>272800</v>
      </c>
      <c r="E11" s="2">
        <v>286000</v>
      </c>
      <c r="F11" s="36">
        <f>(C11*E11*12)/1000</f>
        <v>3432</v>
      </c>
      <c r="H11" s="47"/>
    </row>
    <row r="12" spans="1:14" ht="18" customHeight="1">
      <c r="A12" s="28">
        <v>2</v>
      </c>
      <c r="B12" s="2" t="s">
        <v>4</v>
      </c>
      <c r="C12" s="2">
        <v>1</v>
      </c>
      <c r="D12" s="36">
        <v>250000</v>
      </c>
      <c r="E12" s="2">
        <v>265000</v>
      </c>
      <c r="F12" s="36">
        <f aca="true" t="shared" si="0" ref="F12:F27">(C12*E12*12)/1000</f>
        <v>3180</v>
      </c>
      <c r="H12" s="47"/>
      <c r="K12" s="307"/>
      <c r="L12" s="307"/>
      <c r="M12" s="307"/>
      <c r="N12" s="371"/>
    </row>
    <row r="13" spans="1:14" ht="18" customHeight="1">
      <c r="A13" s="28">
        <v>3</v>
      </c>
      <c r="B13" s="2" t="s">
        <v>5</v>
      </c>
      <c r="C13" s="2">
        <v>1</v>
      </c>
      <c r="D13" s="36">
        <v>250000</v>
      </c>
      <c r="E13" s="2">
        <v>273000</v>
      </c>
      <c r="F13" s="36">
        <f t="shared" si="0"/>
        <v>3276</v>
      </c>
      <c r="H13" s="47"/>
      <c r="K13" s="307"/>
      <c r="L13" s="307"/>
      <c r="M13" s="307"/>
      <c r="N13" s="371"/>
    </row>
    <row r="14" spans="1:14" ht="18" customHeight="1">
      <c r="A14" s="28">
        <v>4</v>
      </c>
      <c r="B14" s="2" t="s">
        <v>6</v>
      </c>
      <c r="C14" s="2">
        <v>1</v>
      </c>
      <c r="D14" s="36">
        <v>245000</v>
      </c>
      <c r="E14" s="2">
        <v>265000</v>
      </c>
      <c r="F14" s="36">
        <f t="shared" si="0"/>
        <v>3180</v>
      </c>
      <c r="H14" s="47"/>
      <c r="K14" s="307"/>
      <c r="L14" s="307"/>
      <c r="M14" s="307"/>
      <c r="N14" s="307"/>
    </row>
    <row r="15" spans="1:14" ht="18" customHeight="1">
      <c r="A15" s="28">
        <v>5</v>
      </c>
      <c r="B15" s="377" t="s">
        <v>392</v>
      </c>
      <c r="C15" s="2">
        <v>1</v>
      </c>
      <c r="D15" s="36">
        <v>230000</v>
      </c>
      <c r="E15" s="2">
        <v>180000</v>
      </c>
      <c r="F15" s="36">
        <f t="shared" si="0"/>
        <v>2160</v>
      </c>
      <c r="H15" s="412"/>
      <c r="I15" s="376"/>
      <c r="K15" s="307"/>
      <c r="L15" s="307"/>
      <c r="M15" s="307"/>
      <c r="N15" s="371"/>
    </row>
    <row r="16" spans="1:10" ht="18" customHeight="1">
      <c r="A16" s="28">
        <v>6</v>
      </c>
      <c r="B16" s="377" t="s">
        <v>144</v>
      </c>
      <c r="C16" s="2">
        <v>11</v>
      </c>
      <c r="D16" s="36">
        <v>225000</v>
      </c>
      <c r="E16" s="2">
        <v>250000</v>
      </c>
      <c r="F16" s="36">
        <f t="shared" si="0"/>
        <v>33000</v>
      </c>
      <c r="H16" s="411"/>
      <c r="I16" s="376"/>
      <c r="J16" s="307"/>
    </row>
    <row r="17" spans="1:10" ht="18" customHeight="1">
      <c r="A17" s="28">
        <v>7</v>
      </c>
      <c r="B17" s="377" t="s">
        <v>330</v>
      </c>
      <c r="C17" s="2">
        <v>13</v>
      </c>
      <c r="D17" s="36"/>
      <c r="E17" s="2">
        <v>240000</v>
      </c>
      <c r="F17" s="36">
        <f t="shared" si="0"/>
        <v>37440</v>
      </c>
      <c r="H17" s="375"/>
      <c r="I17" s="376"/>
      <c r="J17" s="307"/>
    </row>
    <row r="18" spans="1:10" ht="18" customHeight="1">
      <c r="A18" s="28">
        <v>8</v>
      </c>
      <c r="B18" s="377" t="s">
        <v>331</v>
      </c>
      <c r="C18" s="2">
        <v>5</v>
      </c>
      <c r="D18" s="36">
        <v>215000</v>
      </c>
      <c r="E18" s="2">
        <v>255000</v>
      </c>
      <c r="F18" s="36">
        <f t="shared" si="0"/>
        <v>15300</v>
      </c>
      <c r="H18" s="375"/>
      <c r="I18" s="376"/>
      <c r="J18" s="307"/>
    </row>
    <row r="19" spans="1:10" ht="18" customHeight="1">
      <c r="A19" s="28">
        <v>9</v>
      </c>
      <c r="B19" s="377" t="s">
        <v>393</v>
      </c>
      <c r="C19" s="2">
        <v>1</v>
      </c>
      <c r="D19" s="36"/>
      <c r="E19" s="2">
        <v>180000</v>
      </c>
      <c r="F19" s="36">
        <f t="shared" si="0"/>
        <v>2160</v>
      </c>
      <c r="H19" s="375"/>
      <c r="I19" s="376"/>
      <c r="J19" s="307"/>
    </row>
    <row r="20" spans="1:10" ht="18" customHeight="1">
      <c r="A20" s="28">
        <v>10</v>
      </c>
      <c r="B20" s="377" t="s">
        <v>145</v>
      </c>
      <c r="C20" s="2">
        <v>1</v>
      </c>
      <c r="D20" s="36">
        <v>160000</v>
      </c>
      <c r="E20" s="2">
        <v>180000</v>
      </c>
      <c r="F20" s="36">
        <f t="shared" si="0"/>
        <v>2160</v>
      </c>
      <c r="H20" s="375"/>
      <c r="I20" s="376"/>
      <c r="J20" s="307"/>
    </row>
    <row r="21" spans="1:10" ht="18" customHeight="1">
      <c r="A21" s="28">
        <v>11</v>
      </c>
      <c r="B21" s="377" t="s">
        <v>351</v>
      </c>
      <c r="C21" s="2">
        <v>1</v>
      </c>
      <c r="D21" s="36"/>
      <c r="E21" s="2">
        <v>280000</v>
      </c>
      <c r="F21" s="36">
        <f t="shared" si="0"/>
        <v>3360</v>
      </c>
      <c r="H21" s="375"/>
      <c r="I21" s="376"/>
      <c r="J21" s="307"/>
    </row>
    <row r="22" spans="1:10" ht="18" customHeight="1">
      <c r="A22" s="28">
        <v>12</v>
      </c>
      <c r="B22" s="377" t="s">
        <v>352</v>
      </c>
      <c r="C22" s="2">
        <v>1</v>
      </c>
      <c r="D22" s="36"/>
      <c r="E22" s="2">
        <v>210000</v>
      </c>
      <c r="F22" s="36">
        <f t="shared" si="0"/>
        <v>2520</v>
      </c>
      <c r="H22" s="375"/>
      <c r="I22" s="376"/>
      <c r="J22" s="307"/>
    </row>
    <row r="23" spans="1:10" ht="18" customHeight="1">
      <c r="A23" s="28">
        <v>13</v>
      </c>
      <c r="B23" s="377" t="s">
        <v>147</v>
      </c>
      <c r="C23" s="2">
        <v>1</v>
      </c>
      <c r="D23" s="36"/>
      <c r="E23" s="2">
        <v>110000</v>
      </c>
      <c r="F23" s="36">
        <f t="shared" si="0"/>
        <v>1320</v>
      </c>
      <c r="H23" s="375"/>
      <c r="I23" s="376"/>
      <c r="J23" s="307"/>
    </row>
    <row r="24" spans="1:10" ht="18" customHeight="1">
      <c r="A24" s="28">
        <v>14</v>
      </c>
      <c r="B24" s="377" t="s">
        <v>382</v>
      </c>
      <c r="C24" s="2">
        <v>3</v>
      </c>
      <c r="D24" s="36"/>
      <c r="E24" s="2">
        <v>210000</v>
      </c>
      <c r="F24" s="36">
        <f t="shared" si="0"/>
        <v>7560</v>
      </c>
      <c r="H24" s="375"/>
      <c r="I24" s="376"/>
      <c r="J24" s="307"/>
    </row>
    <row r="25" spans="1:10" ht="18" customHeight="1">
      <c r="A25" s="28">
        <v>15</v>
      </c>
      <c r="B25" s="377" t="s">
        <v>394</v>
      </c>
      <c r="C25" s="2">
        <v>1</v>
      </c>
      <c r="D25" s="36"/>
      <c r="E25" s="2">
        <v>180000</v>
      </c>
      <c r="F25" s="36">
        <f t="shared" si="0"/>
        <v>2160</v>
      </c>
      <c r="H25" s="375"/>
      <c r="I25" s="376"/>
      <c r="J25" s="307"/>
    </row>
    <row r="26" spans="1:10" ht="18" customHeight="1">
      <c r="A26" s="28">
        <v>16</v>
      </c>
      <c r="B26" s="377" t="s">
        <v>146</v>
      </c>
      <c r="C26" s="2">
        <v>6</v>
      </c>
      <c r="D26" s="36"/>
      <c r="E26" s="2">
        <v>168000</v>
      </c>
      <c r="F26" s="36">
        <f t="shared" si="0"/>
        <v>12096</v>
      </c>
      <c r="G26" s="266"/>
      <c r="H26" s="375"/>
      <c r="I26" s="376"/>
      <c r="J26" s="307"/>
    </row>
    <row r="27" spans="1:10" ht="18" customHeight="1">
      <c r="A27" s="28">
        <v>17</v>
      </c>
      <c r="B27" s="377" t="s">
        <v>395</v>
      </c>
      <c r="C27" s="2">
        <v>1</v>
      </c>
      <c r="D27" s="36"/>
      <c r="E27" s="2">
        <v>180000</v>
      </c>
      <c r="F27" s="36">
        <f t="shared" si="0"/>
        <v>2160</v>
      </c>
      <c r="G27" s="266"/>
      <c r="H27" s="375"/>
      <c r="I27" s="376"/>
      <c r="J27" s="349"/>
    </row>
    <row r="28" spans="1:7" ht="15" thickBot="1">
      <c r="A28" s="3"/>
      <c r="B28" s="5" t="s">
        <v>7</v>
      </c>
      <c r="C28" s="5">
        <f>SUM(C11:C27)</f>
        <v>50</v>
      </c>
      <c r="D28" s="6"/>
      <c r="E28" s="328"/>
      <c r="F28" s="378">
        <f>SUM(F11:F27)</f>
        <v>136464</v>
      </c>
      <c r="G28" s="47"/>
    </row>
  </sheetData>
  <sheetProtection/>
  <mergeCells count="1">
    <mergeCell ref="A5:F5"/>
  </mergeCells>
  <printOptions horizontalCentered="1"/>
  <pageMargins left="0.64" right="0.2" top="0.57" bottom="0.5" header="0.19" footer="0.18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9">
      <selection activeCell="A30" sqref="A30:IV38"/>
    </sheetView>
  </sheetViews>
  <sheetFormatPr defaultColWidth="9.00390625" defaultRowHeight="12.75"/>
  <cols>
    <col min="1" max="1" width="4.875" style="0" customWidth="1"/>
    <col min="2" max="2" width="24.125" style="0" customWidth="1"/>
    <col min="3" max="3" width="11.625" style="0" customWidth="1"/>
    <col min="4" max="4" width="13.25390625" style="0" customWidth="1"/>
    <col min="5" max="5" width="11.75390625" style="0" customWidth="1"/>
    <col min="6" max="6" width="12.75390625" style="0" customWidth="1"/>
    <col min="7" max="7" width="11.875" style="0" customWidth="1"/>
    <col min="8" max="8" width="12.75390625" style="0" customWidth="1"/>
    <col min="9" max="9" width="13.25390625" style="0" customWidth="1"/>
    <col min="10" max="10" width="12.25390625" style="0" customWidth="1"/>
    <col min="11" max="11" width="13.00390625" style="0" customWidth="1"/>
  </cols>
  <sheetData>
    <row r="1" spans="4:9" ht="12.75">
      <c r="D1" s="176"/>
      <c r="E1" s="176"/>
      <c r="F1" s="176"/>
      <c r="G1" s="176"/>
      <c r="H1" s="176"/>
      <c r="I1" s="195" t="s">
        <v>396</v>
      </c>
    </row>
    <row r="2" spans="4:8" ht="12.75">
      <c r="D2" s="176"/>
      <c r="E2" s="176"/>
      <c r="F2" s="176"/>
      <c r="G2" s="176"/>
      <c r="H2" s="176"/>
    </row>
    <row r="3" spans="4:8" ht="12.75">
      <c r="D3" s="176"/>
      <c r="E3" s="176"/>
      <c r="F3" s="176"/>
      <c r="G3" s="176"/>
      <c r="H3" s="176"/>
    </row>
    <row r="4" spans="4:8" ht="12.75">
      <c r="D4" s="176"/>
      <c r="E4" s="176"/>
      <c r="F4" s="176"/>
      <c r="G4" s="176"/>
      <c r="H4" s="176"/>
    </row>
    <row r="5" spans="1:9" ht="45" customHeight="1">
      <c r="A5" s="457" t="s">
        <v>426</v>
      </c>
      <c r="B5" s="457"/>
      <c r="C5" s="457"/>
      <c r="D5" s="457"/>
      <c r="E5" s="457"/>
      <c r="F5" s="457"/>
      <c r="G5" s="457"/>
      <c r="H5" s="457"/>
      <c r="I5" s="457"/>
    </row>
    <row r="6" spans="4:8" ht="12.75">
      <c r="D6" s="176"/>
      <c r="E6" s="176"/>
      <c r="F6" s="176"/>
      <c r="G6" s="176"/>
      <c r="H6" s="176"/>
    </row>
    <row r="7" spans="4:8" ht="12.75">
      <c r="D7" s="176"/>
      <c r="E7" s="176"/>
      <c r="F7" s="176"/>
      <c r="G7" s="176"/>
      <c r="H7" s="176"/>
    </row>
    <row r="8" spans="2:16" ht="12.75" customHeight="1" thickBot="1">
      <c r="B8" s="162"/>
      <c r="C8" s="162"/>
      <c r="D8" s="163"/>
      <c r="E8" s="163"/>
      <c r="F8" s="163"/>
      <c r="G8" s="163"/>
      <c r="H8" s="163"/>
      <c r="I8" s="162"/>
      <c r="J8" s="162"/>
      <c r="K8" s="162"/>
      <c r="L8" s="162"/>
      <c r="M8" s="162"/>
      <c r="N8" s="162"/>
      <c r="O8" s="162"/>
      <c r="P8" s="162"/>
    </row>
    <row r="9" spans="1:16" ht="42" customHeight="1" thickBot="1">
      <c r="A9" s="453"/>
      <c r="B9" s="455" t="s">
        <v>136</v>
      </c>
      <c r="C9" s="455" t="s">
        <v>137</v>
      </c>
      <c r="D9" s="450" t="s">
        <v>400</v>
      </c>
      <c r="E9" s="451"/>
      <c r="F9" s="451"/>
      <c r="G9" s="452"/>
      <c r="H9" s="458" t="s">
        <v>138</v>
      </c>
      <c r="I9" s="459"/>
      <c r="J9" s="162"/>
      <c r="K9" s="162"/>
      <c r="L9" s="162"/>
      <c r="M9" s="162"/>
      <c r="N9" s="162"/>
      <c r="O9" s="162"/>
      <c r="P9" s="162"/>
    </row>
    <row r="10" spans="1:18" ht="65.25" customHeight="1">
      <c r="A10" s="454"/>
      <c r="B10" s="456"/>
      <c r="C10" s="456"/>
      <c r="D10" s="325" t="s">
        <v>419</v>
      </c>
      <c r="E10" s="326" t="s">
        <v>328</v>
      </c>
      <c r="F10" s="326" t="s">
        <v>390</v>
      </c>
      <c r="G10" s="326" t="s">
        <v>391</v>
      </c>
      <c r="H10" s="325" t="s">
        <v>139</v>
      </c>
      <c r="I10" s="327" t="s">
        <v>420</v>
      </c>
      <c r="J10" s="164" t="s">
        <v>419</v>
      </c>
      <c r="K10" s="164" t="s">
        <v>139</v>
      </c>
      <c r="L10" s="162"/>
      <c r="M10" s="162"/>
      <c r="N10" s="319"/>
      <c r="O10" s="162"/>
      <c r="P10" s="162"/>
      <c r="Q10" s="162"/>
      <c r="R10" s="162"/>
    </row>
    <row r="11" spans="1:18" ht="3.75" customHeight="1">
      <c r="A11" s="40"/>
      <c r="B11" s="165"/>
      <c r="C11" s="165"/>
      <c r="D11" s="166"/>
      <c r="E11" s="167"/>
      <c r="F11" s="167"/>
      <c r="G11" s="167"/>
      <c r="H11" s="166"/>
      <c r="I11" s="168"/>
      <c r="J11" s="166"/>
      <c r="K11" s="169"/>
      <c r="L11" s="162"/>
      <c r="M11" s="162"/>
      <c r="N11" s="319"/>
      <c r="O11" s="162"/>
      <c r="P11" s="162"/>
      <c r="Q11" s="162"/>
      <c r="R11" s="162"/>
    </row>
    <row r="12" spans="1:18" ht="18.75">
      <c r="A12" s="41">
        <v>1</v>
      </c>
      <c r="B12" s="40" t="s">
        <v>140</v>
      </c>
      <c r="C12" s="170">
        <v>1</v>
      </c>
      <c r="D12" s="324">
        <v>286000</v>
      </c>
      <c r="E12" s="171">
        <f>(D12-120000)*26%+29280</f>
        <v>72440</v>
      </c>
      <c r="F12" s="171"/>
      <c r="G12" s="171">
        <f>C12*1000</f>
        <v>1000</v>
      </c>
      <c r="H12" s="171">
        <f>E12+F12+G12</f>
        <v>73440</v>
      </c>
      <c r="I12" s="172">
        <f aca="true" t="shared" si="0" ref="I12:I24">D12-H12</f>
        <v>212560</v>
      </c>
      <c r="J12" s="330">
        <f>((C12*D12)*12)/1000</f>
        <v>3432</v>
      </c>
      <c r="K12" s="173">
        <f>((H12*12)/1000)*C12</f>
        <v>881.28</v>
      </c>
      <c r="L12" s="162"/>
      <c r="M12" s="162"/>
      <c r="N12" s="320"/>
      <c r="O12" s="162"/>
      <c r="P12" s="162"/>
      <c r="Q12" s="162"/>
      <c r="R12" s="162"/>
    </row>
    <row r="13" spans="1:18" ht="18.75">
      <c r="A13" s="41">
        <v>2</v>
      </c>
      <c r="B13" s="40" t="s">
        <v>141</v>
      </c>
      <c r="C13" s="170">
        <v>1</v>
      </c>
      <c r="D13" s="324">
        <v>265000</v>
      </c>
      <c r="E13" s="171">
        <f aca="true" t="shared" si="1" ref="E13:E23">(D13-120000)*26%+29280</f>
        <v>66980</v>
      </c>
      <c r="F13" s="171"/>
      <c r="G13" s="171">
        <f aca="true" t="shared" si="2" ref="G13:G24">C13*1000</f>
        <v>1000</v>
      </c>
      <c r="H13" s="171">
        <f aca="true" t="shared" si="3" ref="H13:H24">E13+F13+G13</f>
        <v>67980</v>
      </c>
      <c r="I13" s="172">
        <f t="shared" si="0"/>
        <v>197020</v>
      </c>
      <c r="J13" s="330">
        <f aca="true" t="shared" si="4" ref="J13:J24">((C13*D13)*12)/1000</f>
        <v>3180</v>
      </c>
      <c r="K13" s="173">
        <f aca="true" t="shared" si="5" ref="K13:K24">((H13*12)/1000)*C13</f>
        <v>815.76</v>
      </c>
      <c r="L13" s="162"/>
      <c r="M13" s="162"/>
      <c r="N13" s="320"/>
      <c r="O13" s="162"/>
      <c r="P13" s="162"/>
      <c r="Q13" s="162"/>
      <c r="R13" s="162"/>
    </row>
    <row r="14" spans="1:18" ht="18.75">
      <c r="A14" s="41">
        <v>3</v>
      </c>
      <c r="B14" s="40" t="s">
        <v>142</v>
      </c>
      <c r="C14" s="170">
        <v>1</v>
      </c>
      <c r="D14" s="324">
        <v>273000</v>
      </c>
      <c r="E14" s="171">
        <f t="shared" si="1"/>
        <v>69060</v>
      </c>
      <c r="F14" s="171">
        <v>6825</v>
      </c>
      <c r="G14" s="171">
        <f t="shared" si="2"/>
        <v>1000</v>
      </c>
      <c r="H14" s="171">
        <f t="shared" si="3"/>
        <v>76885</v>
      </c>
      <c r="I14" s="172">
        <f t="shared" si="0"/>
        <v>196115</v>
      </c>
      <c r="J14" s="330">
        <f t="shared" si="4"/>
        <v>3276</v>
      </c>
      <c r="K14" s="173">
        <f t="shared" si="5"/>
        <v>922.62</v>
      </c>
      <c r="L14" s="162"/>
      <c r="M14" s="162"/>
      <c r="N14" s="320"/>
      <c r="O14" s="162"/>
      <c r="P14" s="162"/>
      <c r="Q14" s="162"/>
      <c r="R14" s="162"/>
    </row>
    <row r="15" spans="1:18" ht="18.75">
      <c r="A15" s="41">
        <v>4</v>
      </c>
      <c r="B15" s="40" t="s">
        <v>143</v>
      </c>
      <c r="C15" s="170">
        <v>1</v>
      </c>
      <c r="D15" s="324">
        <v>265000</v>
      </c>
      <c r="E15" s="171">
        <f t="shared" si="1"/>
        <v>66980</v>
      </c>
      <c r="F15" s="171"/>
      <c r="G15" s="171">
        <f t="shared" si="2"/>
        <v>1000</v>
      </c>
      <c r="H15" s="171">
        <f t="shared" si="3"/>
        <v>67980</v>
      </c>
      <c r="I15" s="172">
        <f t="shared" si="0"/>
        <v>197020</v>
      </c>
      <c r="J15" s="330">
        <f t="shared" si="4"/>
        <v>3180</v>
      </c>
      <c r="K15" s="173">
        <f t="shared" si="5"/>
        <v>815.76</v>
      </c>
      <c r="L15" s="162"/>
      <c r="M15" s="162"/>
      <c r="N15" s="320"/>
      <c r="O15" s="162"/>
      <c r="P15" s="162"/>
      <c r="Q15" s="162"/>
      <c r="R15" s="162"/>
    </row>
    <row r="16" spans="1:18" ht="18.75">
      <c r="A16" s="41">
        <v>5</v>
      </c>
      <c r="B16" s="40" t="s">
        <v>331</v>
      </c>
      <c r="C16" s="170">
        <v>5</v>
      </c>
      <c r="D16" s="324">
        <v>255000</v>
      </c>
      <c r="E16" s="171">
        <f>(D16-120000)*26%+29280</f>
        <v>64380</v>
      </c>
      <c r="F16" s="171">
        <v>6375</v>
      </c>
      <c r="G16" s="171">
        <f t="shared" si="2"/>
        <v>5000</v>
      </c>
      <c r="H16" s="171">
        <f t="shared" si="3"/>
        <v>75755</v>
      </c>
      <c r="I16" s="172">
        <f t="shared" si="0"/>
        <v>179245</v>
      </c>
      <c r="J16" s="330">
        <f t="shared" si="4"/>
        <v>15300</v>
      </c>
      <c r="K16" s="173">
        <f t="shared" si="5"/>
        <v>4545.299999999999</v>
      </c>
      <c r="L16" s="162"/>
      <c r="M16" s="162"/>
      <c r="N16" s="320"/>
      <c r="O16" s="162"/>
      <c r="P16" s="162"/>
      <c r="Q16" s="162"/>
      <c r="R16" s="162"/>
    </row>
    <row r="17" spans="1:18" ht="18.75">
      <c r="A17" s="41">
        <v>6</v>
      </c>
      <c r="B17" s="40" t="s">
        <v>144</v>
      </c>
      <c r="C17" s="170">
        <v>11</v>
      </c>
      <c r="D17" s="324">
        <v>250000</v>
      </c>
      <c r="E17" s="171">
        <f>(D17-120000)*26%+29280</f>
        <v>63080</v>
      </c>
      <c r="F17" s="171">
        <v>6250</v>
      </c>
      <c r="G17" s="171">
        <f t="shared" si="2"/>
        <v>11000</v>
      </c>
      <c r="H17" s="171">
        <f t="shared" si="3"/>
        <v>80330</v>
      </c>
      <c r="I17" s="172">
        <f t="shared" si="0"/>
        <v>169670</v>
      </c>
      <c r="J17" s="330">
        <f t="shared" si="4"/>
        <v>33000</v>
      </c>
      <c r="K17" s="173">
        <f t="shared" si="5"/>
        <v>10603.560000000001</v>
      </c>
      <c r="L17" s="162"/>
      <c r="M17" s="162"/>
      <c r="N17" s="320"/>
      <c r="O17" s="162"/>
      <c r="P17" s="162"/>
      <c r="Q17" s="162"/>
      <c r="R17" s="162"/>
    </row>
    <row r="18" spans="1:18" ht="18.75">
      <c r="A18" s="41">
        <v>7</v>
      </c>
      <c r="B18" s="40" t="s">
        <v>330</v>
      </c>
      <c r="C18" s="170">
        <v>13</v>
      </c>
      <c r="D18" s="324">
        <v>240000</v>
      </c>
      <c r="E18" s="171">
        <f>(D18-120000)*26%+29280</f>
        <v>60480</v>
      </c>
      <c r="F18" s="171">
        <v>6000</v>
      </c>
      <c r="G18" s="171">
        <f t="shared" si="2"/>
        <v>13000</v>
      </c>
      <c r="H18" s="171">
        <f t="shared" si="3"/>
        <v>79480</v>
      </c>
      <c r="I18" s="172">
        <f t="shared" si="0"/>
        <v>160520</v>
      </c>
      <c r="J18" s="330">
        <f t="shared" si="4"/>
        <v>37440</v>
      </c>
      <c r="K18" s="173">
        <f t="shared" si="5"/>
        <v>12398.88</v>
      </c>
      <c r="L18" s="162"/>
      <c r="M18" s="162"/>
      <c r="N18" s="320"/>
      <c r="O18" s="162"/>
      <c r="P18" s="162"/>
      <c r="Q18" s="162"/>
      <c r="R18" s="162"/>
    </row>
    <row r="19" spans="1:18" ht="18.75">
      <c r="A19" s="41">
        <v>8</v>
      </c>
      <c r="B19" s="373" t="s">
        <v>388</v>
      </c>
      <c r="C19" s="170">
        <v>5</v>
      </c>
      <c r="D19" s="324">
        <v>210000</v>
      </c>
      <c r="E19" s="171">
        <f>(D19-120000)*26%+29280</f>
        <v>52680</v>
      </c>
      <c r="F19" s="171">
        <v>5250</v>
      </c>
      <c r="G19" s="171">
        <f t="shared" si="2"/>
        <v>5000</v>
      </c>
      <c r="H19" s="171">
        <f t="shared" si="3"/>
        <v>62930</v>
      </c>
      <c r="I19" s="172">
        <f t="shared" si="0"/>
        <v>147070</v>
      </c>
      <c r="J19" s="330">
        <f t="shared" si="4"/>
        <v>12600</v>
      </c>
      <c r="K19" s="173">
        <f t="shared" si="5"/>
        <v>3775.7999999999997</v>
      </c>
      <c r="L19" s="162"/>
      <c r="M19" s="162"/>
      <c r="N19" s="320"/>
      <c r="O19" s="162"/>
      <c r="P19" s="162"/>
      <c r="Q19" s="162"/>
      <c r="R19" s="162"/>
    </row>
    <row r="20" spans="1:18" ht="18.75">
      <c r="A20" s="41">
        <v>9</v>
      </c>
      <c r="B20" s="380" t="s">
        <v>392</v>
      </c>
      <c r="C20" s="170">
        <v>1</v>
      </c>
      <c r="D20" s="324">
        <v>190000</v>
      </c>
      <c r="E20" s="171">
        <f>(D20-120000)*26%+29280</f>
        <v>47480</v>
      </c>
      <c r="F20" s="171">
        <v>4500</v>
      </c>
      <c r="G20" s="171">
        <f t="shared" si="2"/>
        <v>1000</v>
      </c>
      <c r="H20" s="171">
        <f t="shared" si="3"/>
        <v>52980</v>
      </c>
      <c r="I20" s="172">
        <f t="shared" si="0"/>
        <v>137020</v>
      </c>
      <c r="J20" s="330">
        <f t="shared" si="4"/>
        <v>2280</v>
      </c>
      <c r="K20" s="173">
        <f t="shared" si="5"/>
        <v>635.76</v>
      </c>
      <c r="L20" s="162"/>
      <c r="M20" s="162"/>
      <c r="N20" s="320"/>
      <c r="O20" s="162"/>
      <c r="P20" s="162"/>
      <c r="Q20" s="162"/>
      <c r="R20" s="162"/>
    </row>
    <row r="21" spans="1:18" ht="18.75">
      <c r="A21" s="41">
        <v>10</v>
      </c>
      <c r="B21" s="40" t="s">
        <v>145</v>
      </c>
      <c r="C21" s="170">
        <v>2</v>
      </c>
      <c r="D21" s="324">
        <v>180000</v>
      </c>
      <c r="E21" s="171">
        <f t="shared" si="1"/>
        <v>44880</v>
      </c>
      <c r="F21" s="171">
        <v>4500</v>
      </c>
      <c r="G21" s="171">
        <f t="shared" si="2"/>
        <v>2000</v>
      </c>
      <c r="H21" s="171">
        <f t="shared" si="3"/>
        <v>51380</v>
      </c>
      <c r="I21" s="172">
        <f t="shared" si="0"/>
        <v>128620</v>
      </c>
      <c r="J21" s="330">
        <f t="shared" si="4"/>
        <v>4320</v>
      </c>
      <c r="K21" s="173">
        <f t="shared" si="5"/>
        <v>1233.12</v>
      </c>
      <c r="L21" s="162"/>
      <c r="M21" s="162"/>
      <c r="N21" s="320"/>
      <c r="O21" s="162"/>
      <c r="P21" s="162"/>
      <c r="Q21" s="162"/>
      <c r="R21" s="162"/>
    </row>
    <row r="22" spans="1:18" ht="18.75">
      <c r="A22" s="41">
        <v>11</v>
      </c>
      <c r="B22" s="374" t="s">
        <v>389</v>
      </c>
      <c r="C22" s="170">
        <v>2</v>
      </c>
      <c r="D22" s="324">
        <v>210000</v>
      </c>
      <c r="E22" s="171">
        <f t="shared" si="1"/>
        <v>52680</v>
      </c>
      <c r="F22" s="171"/>
      <c r="G22" s="171">
        <f t="shared" si="2"/>
        <v>2000</v>
      </c>
      <c r="H22" s="171">
        <f t="shared" si="3"/>
        <v>54680</v>
      </c>
      <c r="I22" s="172">
        <f t="shared" si="0"/>
        <v>155320</v>
      </c>
      <c r="J22" s="330">
        <f t="shared" si="4"/>
        <v>5040</v>
      </c>
      <c r="K22" s="173">
        <f t="shared" si="5"/>
        <v>1312.32</v>
      </c>
      <c r="L22" s="162"/>
      <c r="M22" s="162"/>
      <c r="N22" s="320"/>
      <c r="O22" s="162"/>
      <c r="P22" s="162"/>
      <c r="Q22" s="162"/>
      <c r="R22" s="162"/>
    </row>
    <row r="23" spans="1:18" ht="18.75">
      <c r="A23" s="41">
        <v>12</v>
      </c>
      <c r="B23" s="40" t="s">
        <v>146</v>
      </c>
      <c r="C23" s="170">
        <v>6</v>
      </c>
      <c r="D23" s="324">
        <v>168000</v>
      </c>
      <c r="E23" s="171">
        <f t="shared" si="1"/>
        <v>41760</v>
      </c>
      <c r="F23" s="171">
        <v>4200</v>
      </c>
      <c r="G23" s="171">
        <f t="shared" si="2"/>
        <v>6000</v>
      </c>
      <c r="H23" s="171">
        <f t="shared" si="3"/>
        <v>51960</v>
      </c>
      <c r="I23" s="172">
        <f t="shared" si="0"/>
        <v>116040</v>
      </c>
      <c r="J23" s="330">
        <f t="shared" si="4"/>
        <v>12096</v>
      </c>
      <c r="K23" s="173">
        <f t="shared" si="5"/>
        <v>3741.12</v>
      </c>
      <c r="L23" s="162"/>
      <c r="M23" s="162"/>
      <c r="N23" s="320"/>
      <c r="O23" s="162"/>
      <c r="P23" s="162"/>
      <c r="Q23" s="162"/>
      <c r="R23" s="162"/>
    </row>
    <row r="24" spans="1:18" ht="18.75">
      <c r="A24" s="41">
        <v>13</v>
      </c>
      <c r="B24" s="40" t="s">
        <v>147</v>
      </c>
      <c r="C24" s="170">
        <v>1</v>
      </c>
      <c r="D24" s="324">
        <v>110000</v>
      </c>
      <c r="E24" s="171">
        <f>D24*24.4%</f>
        <v>26840</v>
      </c>
      <c r="F24" s="171"/>
      <c r="G24" s="171">
        <f t="shared" si="2"/>
        <v>1000</v>
      </c>
      <c r="H24" s="171">
        <f t="shared" si="3"/>
        <v>27840</v>
      </c>
      <c r="I24" s="172">
        <f t="shared" si="0"/>
        <v>82160</v>
      </c>
      <c r="J24" s="330">
        <f t="shared" si="4"/>
        <v>1320</v>
      </c>
      <c r="K24" s="173">
        <f t="shared" si="5"/>
        <v>334.08</v>
      </c>
      <c r="L24" s="162"/>
      <c r="M24" s="162"/>
      <c r="N24" s="320"/>
      <c r="O24" s="162"/>
      <c r="P24" s="162"/>
      <c r="Q24" s="162"/>
      <c r="R24" s="162"/>
    </row>
    <row r="25" spans="1:18" ht="42.75" customHeight="1" thickBot="1">
      <c r="A25" s="45"/>
      <c r="B25" s="174" t="s">
        <v>148</v>
      </c>
      <c r="C25" s="175">
        <f>SUM(C12:C24)</f>
        <v>50</v>
      </c>
      <c r="D25" s="175">
        <f>SUM(D12:D24)</f>
        <v>2902000</v>
      </c>
      <c r="E25" s="175">
        <f aca="true" t="shared" si="6" ref="E25:K25">SUM(E12:E24)</f>
        <v>729720</v>
      </c>
      <c r="F25" s="175">
        <f t="shared" si="6"/>
        <v>43900</v>
      </c>
      <c r="G25" s="175">
        <f t="shared" si="6"/>
        <v>50000</v>
      </c>
      <c r="H25" s="175">
        <f t="shared" si="6"/>
        <v>823620</v>
      </c>
      <c r="I25" s="175">
        <f t="shared" si="6"/>
        <v>2078380</v>
      </c>
      <c r="J25" s="175">
        <f t="shared" si="6"/>
        <v>136464</v>
      </c>
      <c r="K25" s="175">
        <f t="shared" si="6"/>
        <v>42015.36000000001</v>
      </c>
      <c r="L25" s="162"/>
      <c r="M25" s="162"/>
      <c r="N25" s="319"/>
      <c r="O25" s="162"/>
      <c r="P25" s="162"/>
      <c r="Q25" s="162"/>
      <c r="R25" s="162"/>
    </row>
    <row r="26" spans="2:16" ht="12.75">
      <c r="B26" s="162"/>
      <c r="C26" s="162"/>
      <c r="D26" s="163"/>
      <c r="E26" s="163"/>
      <c r="F26" s="163"/>
      <c r="G26" s="163"/>
      <c r="H26" s="163"/>
      <c r="I26" s="162"/>
      <c r="J26" s="162"/>
      <c r="K26" s="162"/>
      <c r="L26" s="162"/>
      <c r="M26" s="162"/>
      <c r="N26" s="162"/>
      <c r="O26" s="162"/>
      <c r="P26" s="162"/>
    </row>
    <row r="27" spans="2:16" ht="12.75">
      <c r="B27" s="51"/>
      <c r="D27" s="163"/>
      <c r="E27" s="163"/>
      <c r="F27" s="163"/>
      <c r="G27" s="163"/>
      <c r="H27" s="163"/>
      <c r="I27" s="162"/>
      <c r="J27" s="162"/>
      <c r="K27" s="162"/>
      <c r="L27" s="162"/>
      <c r="M27" s="162"/>
      <c r="N27" s="162"/>
      <c r="O27" s="162"/>
      <c r="P27" s="162"/>
    </row>
    <row r="28" spans="2:16" ht="12.75">
      <c r="B28" s="51"/>
      <c r="D28" s="163"/>
      <c r="E28" s="163"/>
      <c r="F28" s="163"/>
      <c r="G28" s="163"/>
      <c r="H28" s="163"/>
      <c r="I28" s="162"/>
      <c r="J28" s="162"/>
      <c r="K28" s="162"/>
      <c r="L28" s="162"/>
      <c r="M28" s="162"/>
      <c r="N28" s="162"/>
      <c r="O28" s="162"/>
      <c r="P28" s="162"/>
    </row>
    <row r="29" spans="2:16" ht="12.75">
      <c r="B29" s="51"/>
      <c r="D29" s="163"/>
      <c r="E29" s="163"/>
      <c r="F29" s="163"/>
      <c r="G29" s="163"/>
      <c r="H29" s="163"/>
      <c r="I29" s="162"/>
      <c r="J29" s="162"/>
      <c r="K29" s="162"/>
      <c r="L29" s="162"/>
      <c r="M29" s="162"/>
      <c r="N29" s="162"/>
      <c r="O29" s="162"/>
      <c r="P29" s="162"/>
    </row>
    <row r="30" spans="2:8" ht="12.75">
      <c r="B30" s="162"/>
      <c r="C30" s="162"/>
      <c r="D30" s="162"/>
      <c r="E30" s="162"/>
      <c r="F30" s="162"/>
      <c r="G30" s="162"/>
      <c r="H30" s="162"/>
    </row>
    <row r="31" spans="2:8" ht="12.75">
      <c r="B31" s="162"/>
      <c r="C31" s="162"/>
      <c r="D31" s="162"/>
      <c r="E31" s="162"/>
      <c r="F31" s="162"/>
      <c r="G31" s="162"/>
      <c r="H31" s="162"/>
    </row>
    <row r="32" spans="2:8" ht="12.75">
      <c r="B32" s="162"/>
      <c r="C32" s="162"/>
      <c r="D32" s="162"/>
      <c r="E32" s="162"/>
      <c r="F32" s="162"/>
      <c r="G32" s="162"/>
      <c r="H32" s="162"/>
    </row>
    <row r="33" spans="2:8" ht="12.75">
      <c r="B33" s="162"/>
      <c r="C33" s="162"/>
      <c r="D33" s="162"/>
      <c r="E33" s="162"/>
      <c r="F33" s="162"/>
      <c r="G33" s="162"/>
      <c r="H33" s="162"/>
    </row>
    <row r="34" spans="2:8" ht="12.75">
      <c r="B34" s="162"/>
      <c r="C34" s="162"/>
      <c r="D34" s="162"/>
      <c r="E34" s="162"/>
      <c r="F34" s="162"/>
      <c r="G34" s="162"/>
      <c r="H34" s="162"/>
    </row>
    <row r="35" spans="2:8" ht="12.75">
      <c r="B35" s="162"/>
      <c r="C35" s="162"/>
      <c r="D35" s="162"/>
      <c r="E35" s="162"/>
      <c r="F35" s="162"/>
      <c r="G35" s="162"/>
      <c r="H35" s="162"/>
    </row>
    <row r="36" spans="2:8" ht="12.75">
      <c r="B36" s="162"/>
      <c r="C36" s="162"/>
      <c r="D36" s="162"/>
      <c r="E36" s="162"/>
      <c r="F36" s="162"/>
      <c r="G36" s="162"/>
      <c r="H36" s="162"/>
    </row>
    <row r="37" spans="2:8" ht="12.75">
      <c r="B37" s="162"/>
      <c r="C37" s="162"/>
      <c r="D37" s="162"/>
      <c r="E37" s="162"/>
      <c r="F37" s="162"/>
      <c r="G37" s="162"/>
      <c r="H37" s="162"/>
    </row>
    <row r="38" spans="2:8" ht="12.75">
      <c r="B38" s="162"/>
      <c r="C38" s="162"/>
      <c r="D38" s="162"/>
      <c r="E38" s="162"/>
      <c r="F38" s="162"/>
      <c r="G38" s="162"/>
      <c r="H38" s="162"/>
    </row>
    <row r="39" spans="2:8" ht="12.75">
      <c r="B39" s="162"/>
      <c r="C39" s="162"/>
      <c r="D39" s="162"/>
      <c r="E39" s="162"/>
      <c r="F39" s="162"/>
      <c r="G39" s="162"/>
      <c r="H39" s="162"/>
    </row>
    <row r="40" spans="2:8" ht="12.75">
      <c r="B40" s="162"/>
      <c r="C40" s="162"/>
      <c r="D40" s="162"/>
      <c r="E40" s="162"/>
      <c r="F40" s="162"/>
      <c r="G40" s="162"/>
      <c r="H40" s="162"/>
    </row>
    <row r="41" spans="2:8" ht="12.75">
      <c r="B41" s="162"/>
      <c r="C41" s="162"/>
      <c r="D41" s="162"/>
      <c r="E41" s="162"/>
      <c r="F41" s="162"/>
      <c r="G41" s="162"/>
      <c r="H41" s="162"/>
    </row>
    <row r="42" spans="2:8" ht="12.75">
      <c r="B42" s="162"/>
      <c r="C42" s="162"/>
      <c r="D42" s="162"/>
      <c r="E42" s="162"/>
      <c r="F42" s="162"/>
      <c r="G42" s="162"/>
      <c r="H42" s="162"/>
    </row>
    <row r="43" spans="2:8" ht="12.75">
      <c r="B43" s="162"/>
      <c r="C43" s="162"/>
      <c r="D43" s="162"/>
      <c r="E43" s="162"/>
      <c r="F43" s="162"/>
      <c r="G43" s="162"/>
      <c r="H43" s="162"/>
    </row>
    <row r="44" spans="2:8" ht="12.75">
      <c r="B44" s="162"/>
      <c r="C44" s="162"/>
      <c r="D44" s="162"/>
      <c r="E44" s="162"/>
      <c r="F44" s="162"/>
      <c r="G44" s="162"/>
      <c r="H44" s="162"/>
    </row>
    <row r="45" spans="2:8" ht="12.75">
      <c r="B45" s="162"/>
      <c r="C45" s="162"/>
      <c r="D45" s="162"/>
      <c r="E45" s="162"/>
      <c r="F45" s="162"/>
      <c r="G45" s="162"/>
      <c r="H45" s="162"/>
    </row>
    <row r="46" spans="2:8" ht="12.75">
      <c r="B46" s="162"/>
      <c r="C46" s="162"/>
      <c r="D46" s="162"/>
      <c r="E46" s="162"/>
      <c r="F46" s="162"/>
      <c r="G46" s="162"/>
      <c r="H46" s="162"/>
    </row>
    <row r="47" spans="2:8" ht="12.75">
      <c r="B47" s="162"/>
      <c r="C47" s="162"/>
      <c r="D47" s="162"/>
      <c r="E47" s="162"/>
      <c r="F47" s="162"/>
      <c r="G47" s="162"/>
      <c r="H47" s="162"/>
    </row>
    <row r="48" spans="2:8" ht="12.75">
      <c r="B48" s="162"/>
      <c r="C48" s="162"/>
      <c r="D48" s="162"/>
      <c r="E48" s="162"/>
      <c r="F48" s="162"/>
      <c r="G48" s="162"/>
      <c r="H48" s="162"/>
    </row>
    <row r="49" spans="2:8" ht="12.75">
      <c r="B49" s="162"/>
      <c r="C49" s="162"/>
      <c r="D49" s="162"/>
      <c r="E49" s="162"/>
      <c r="F49" s="162"/>
      <c r="G49" s="162"/>
      <c r="H49" s="162"/>
    </row>
    <row r="50" spans="2:8" ht="12.75">
      <c r="B50" s="162"/>
      <c r="C50" s="162"/>
      <c r="D50" s="162"/>
      <c r="E50" s="162"/>
      <c r="F50" s="162"/>
      <c r="G50" s="162"/>
      <c r="H50" s="162"/>
    </row>
    <row r="51" spans="2:8" ht="12.75">
      <c r="B51" s="162"/>
      <c r="C51" s="162"/>
      <c r="D51" s="162"/>
      <c r="E51" s="162"/>
      <c r="F51" s="162"/>
      <c r="G51" s="162"/>
      <c r="H51" s="162"/>
    </row>
  </sheetData>
  <sheetProtection/>
  <mergeCells count="6">
    <mergeCell ref="D9:G9"/>
    <mergeCell ref="A9:A10"/>
    <mergeCell ref="B9:B10"/>
    <mergeCell ref="C9:C10"/>
    <mergeCell ref="A5:I5"/>
    <mergeCell ref="H9:I9"/>
  </mergeCells>
  <printOptions horizontalCentered="1"/>
  <pageMargins left="0.15748031496062992" right="0.15748031496062992" top="0.4724409448818898" bottom="0.7480314960629921" header="0.31496062992125984" footer="0.31496062992125984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0">
      <selection activeCell="A21" sqref="A21:IV29"/>
    </sheetView>
  </sheetViews>
  <sheetFormatPr defaultColWidth="9.00390625" defaultRowHeight="12.75"/>
  <cols>
    <col min="1" max="1" width="4.25390625" style="59" customWidth="1"/>
    <col min="2" max="2" width="30.75390625" style="56" customWidth="1"/>
    <col min="3" max="5" width="12.25390625" style="56" customWidth="1"/>
    <col min="6" max="6" width="12.25390625" style="69" customWidth="1"/>
    <col min="7" max="7" width="12.25390625" style="56" customWidth="1"/>
    <col min="8" max="8" width="12.25390625" style="69" customWidth="1"/>
    <col min="9" max="9" width="14.625" style="59" customWidth="1"/>
    <col min="10" max="16384" width="9.125" style="60" customWidth="1"/>
  </cols>
  <sheetData>
    <row r="1" spans="1:14" ht="13.5">
      <c r="A1" s="54"/>
      <c r="B1" s="55"/>
      <c r="C1" s="55"/>
      <c r="F1" s="55"/>
      <c r="G1" s="55"/>
      <c r="H1" s="57"/>
      <c r="I1" t="s">
        <v>248</v>
      </c>
      <c r="J1" s="58"/>
      <c r="K1" s="59"/>
      <c r="L1" s="59"/>
      <c r="M1" s="59"/>
      <c r="N1" s="59"/>
    </row>
    <row r="2" spans="2:14" ht="12.75" customHeight="1">
      <c r="B2" s="55"/>
      <c r="C2" s="55"/>
      <c r="F2" s="55"/>
      <c r="G2" s="55"/>
      <c r="H2" s="460"/>
      <c r="I2" s="460"/>
      <c r="J2" s="460"/>
      <c r="K2" s="59"/>
      <c r="L2" s="59"/>
      <c r="M2" s="59"/>
      <c r="N2" s="59"/>
    </row>
    <row r="3" spans="1:9" ht="13.5">
      <c r="A3" s="61"/>
      <c r="B3" s="65"/>
      <c r="C3" s="64"/>
      <c r="D3" s="64"/>
      <c r="E3" s="64"/>
      <c r="F3" s="64"/>
      <c r="G3" s="64"/>
      <c r="H3" s="64"/>
      <c r="I3" s="61"/>
    </row>
    <row r="4" spans="1:9" ht="27.75" customHeight="1">
      <c r="A4" s="461" t="s">
        <v>93</v>
      </c>
      <c r="B4" s="461"/>
      <c r="C4" s="461"/>
      <c r="D4" s="461"/>
      <c r="E4" s="461"/>
      <c r="F4" s="461"/>
      <c r="G4" s="461"/>
      <c r="H4" s="461"/>
      <c r="I4" s="461"/>
    </row>
    <row r="5" spans="1:9" ht="14.25" thickBot="1">
      <c r="A5" s="61"/>
      <c r="B5" s="62"/>
      <c r="C5" s="62"/>
      <c r="D5" s="62"/>
      <c r="E5" s="62"/>
      <c r="F5" s="63"/>
      <c r="G5" s="62"/>
      <c r="H5" s="63"/>
      <c r="I5" s="61"/>
    </row>
    <row r="6" spans="1:9" s="67" customFormat="1" ht="80.25" customHeight="1">
      <c r="A6" s="86"/>
      <c r="B6" s="87"/>
      <c r="C6" s="88" t="s">
        <v>81</v>
      </c>
      <c r="D6" s="88" t="s">
        <v>82</v>
      </c>
      <c r="E6" s="89" t="s">
        <v>83</v>
      </c>
      <c r="F6" s="88" t="s">
        <v>84</v>
      </c>
      <c r="G6" s="89" t="s">
        <v>85</v>
      </c>
      <c r="H6" s="89" t="s">
        <v>86</v>
      </c>
      <c r="I6" s="90" t="s">
        <v>87</v>
      </c>
    </row>
    <row r="7" spans="1:9" s="67" customFormat="1" ht="12.75">
      <c r="A7" s="91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  <c r="G7" s="66">
        <v>7</v>
      </c>
      <c r="H7" s="66">
        <v>8</v>
      </c>
      <c r="I7" s="92">
        <v>9</v>
      </c>
    </row>
    <row r="8" spans="1:9" ht="48.75">
      <c r="A8" s="93">
        <v>1</v>
      </c>
      <c r="B8" s="75" t="s">
        <v>88</v>
      </c>
      <c r="C8" s="74" t="s">
        <v>80</v>
      </c>
      <c r="D8" s="74" t="s">
        <v>80</v>
      </c>
      <c r="E8" s="74" t="s">
        <v>80</v>
      </c>
      <c r="F8" s="77">
        <v>521.2</v>
      </c>
      <c r="G8" s="74">
        <v>29.32</v>
      </c>
      <c r="H8" s="78">
        <v>14503.3786</v>
      </c>
      <c r="I8" s="94">
        <f>H8*44.98/1000</f>
        <v>652.361969428</v>
      </c>
    </row>
    <row r="9" spans="1:9" ht="60.75">
      <c r="A9" s="93">
        <v>2</v>
      </c>
      <c r="B9" s="75" t="s">
        <v>89</v>
      </c>
      <c r="C9" s="74" t="s">
        <v>80</v>
      </c>
      <c r="D9" s="74" t="s">
        <v>80</v>
      </c>
      <c r="E9" s="74" t="s">
        <v>80</v>
      </c>
      <c r="F9" s="77"/>
      <c r="G9" s="74">
        <v>21.4</v>
      </c>
      <c r="H9" s="78">
        <v>0</v>
      </c>
      <c r="I9" s="94">
        <v>0</v>
      </c>
    </row>
    <row r="10" spans="1:9" ht="48.75">
      <c r="A10" s="93">
        <v>2</v>
      </c>
      <c r="B10" s="75" t="s">
        <v>90</v>
      </c>
      <c r="C10" s="74">
        <v>22</v>
      </c>
      <c r="D10" s="74" t="s">
        <v>80</v>
      </c>
      <c r="E10" s="74" t="s">
        <v>80</v>
      </c>
      <c r="F10" s="74" t="s">
        <v>80</v>
      </c>
      <c r="G10" s="74">
        <v>1100</v>
      </c>
      <c r="H10" s="79">
        <v>24200</v>
      </c>
      <c r="I10" s="94">
        <v>732.4</v>
      </c>
    </row>
    <row r="11" spans="1:9" ht="36.75" hidden="1">
      <c r="A11" s="93">
        <v>4</v>
      </c>
      <c r="B11" s="75" t="s">
        <v>91</v>
      </c>
      <c r="C11" s="74"/>
      <c r="D11" s="79">
        <f>SUM(D13:D16)</f>
        <v>0</v>
      </c>
      <c r="E11" s="79">
        <f>SUM(E13:E16)</f>
        <v>0</v>
      </c>
      <c r="F11" s="74" t="s">
        <v>80</v>
      </c>
      <c r="G11" s="74" t="s">
        <v>80</v>
      </c>
      <c r="H11" s="79">
        <v>0</v>
      </c>
      <c r="I11" s="95">
        <v>0</v>
      </c>
    </row>
    <row r="12" spans="1:9" ht="21" customHeight="1" hidden="1">
      <c r="A12" s="91"/>
      <c r="B12" s="75" t="s">
        <v>36</v>
      </c>
      <c r="C12" s="73"/>
      <c r="D12" s="73"/>
      <c r="E12" s="73"/>
      <c r="F12" s="73"/>
      <c r="G12" s="73"/>
      <c r="H12" s="76"/>
      <c r="I12" s="96"/>
    </row>
    <row r="13" spans="1:9" ht="21" customHeight="1" hidden="1">
      <c r="A13" s="91">
        <v>4.1</v>
      </c>
      <c r="B13" s="68"/>
      <c r="C13" s="73" t="s">
        <v>80</v>
      </c>
      <c r="D13" s="73"/>
      <c r="E13" s="73"/>
      <c r="F13" s="73" t="s">
        <v>80</v>
      </c>
      <c r="G13" s="73" t="s">
        <v>80</v>
      </c>
      <c r="H13" s="76">
        <v>0</v>
      </c>
      <c r="I13" s="96">
        <v>0</v>
      </c>
    </row>
    <row r="14" spans="1:9" ht="21" customHeight="1" hidden="1">
      <c r="A14" s="91">
        <v>4.2</v>
      </c>
      <c r="B14" s="68"/>
      <c r="C14" s="73" t="s">
        <v>80</v>
      </c>
      <c r="D14" s="73"/>
      <c r="E14" s="73"/>
      <c r="F14" s="73" t="s">
        <v>80</v>
      </c>
      <c r="G14" s="73" t="s">
        <v>80</v>
      </c>
      <c r="H14" s="76">
        <v>0</v>
      </c>
      <c r="I14" s="96">
        <v>0</v>
      </c>
    </row>
    <row r="15" spans="1:9" ht="18" customHeight="1" hidden="1">
      <c r="A15" s="91">
        <v>4.3</v>
      </c>
      <c r="B15" s="68"/>
      <c r="C15" s="73" t="s">
        <v>80</v>
      </c>
      <c r="D15" s="73"/>
      <c r="E15" s="73"/>
      <c r="F15" s="73" t="s">
        <v>80</v>
      </c>
      <c r="G15" s="73" t="s">
        <v>80</v>
      </c>
      <c r="H15" s="76">
        <v>0</v>
      </c>
      <c r="I15" s="96">
        <v>0</v>
      </c>
    </row>
    <row r="16" spans="1:9" ht="18" customHeight="1" hidden="1">
      <c r="A16" s="91">
        <v>4.4</v>
      </c>
      <c r="B16" s="68"/>
      <c r="C16" s="73" t="s">
        <v>80</v>
      </c>
      <c r="D16" s="73"/>
      <c r="E16" s="73"/>
      <c r="F16" s="73" t="s">
        <v>80</v>
      </c>
      <c r="G16" s="73" t="s">
        <v>80</v>
      </c>
      <c r="H16" s="76">
        <v>0</v>
      </c>
      <c r="I16" s="96">
        <v>0</v>
      </c>
    </row>
    <row r="17" spans="1:9" ht="41.25" customHeight="1" thickBot="1">
      <c r="A17" s="97"/>
      <c r="B17" s="98" t="s">
        <v>92</v>
      </c>
      <c r="C17" s="98"/>
      <c r="D17" s="98" t="s">
        <v>80</v>
      </c>
      <c r="E17" s="98" t="s">
        <v>80</v>
      </c>
      <c r="F17" s="98" t="s">
        <v>80</v>
      </c>
      <c r="G17" s="98" t="s">
        <v>80</v>
      </c>
      <c r="H17" s="99">
        <v>31583.7944</v>
      </c>
      <c r="I17" s="100">
        <f>SUM(I8:I16)</f>
        <v>1384.761969428</v>
      </c>
    </row>
    <row r="20" spans="2:8" ht="16.5">
      <c r="B20" s="70"/>
      <c r="C20" s="71"/>
      <c r="D20" s="71"/>
      <c r="E20" s="71"/>
      <c r="F20" s="72"/>
      <c r="G20" s="71"/>
      <c r="H20" s="72"/>
    </row>
  </sheetData>
  <sheetProtection/>
  <mergeCells count="2">
    <mergeCell ref="H2:J2"/>
    <mergeCell ref="A4:I4"/>
  </mergeCells>
  <printOptions horizontalCentered="1"/>
  <pageMargins left="0.17" right="0.16" top="0.54" bottom="0.78" header="0.3" footer="0.27"/>
  <pageSetup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4.25390625" style="59" customWidth="1"/>
    <col min="2" max="2" width="30.75390625" style="56" customWidth="1"/>
    <col min="3" max="3" width="9.875" style="56" customWidth="1"/>
    <col min="4" max="6" width="13.00390625" style="56" customWidth="1"/>
    <col min="7" max="16384" width="9.125" style="60" customWidth="1"/>
  </cols>
  <sheetData>
    <row r="1" spans="1:11" ht="13.5">
      <c r="A1" s="54"/>
      <c r="B1" s="55"/>
      <c r="C1" s="55"/>
      <c r="D1" s="55"/>
      <c r="F1" t="s">
        <v>249</v>
      </c>
      <c r="G1" s="58"/>
      <c r="H1" s="59"/>
      <c r="I1" s="59"/>
      <c r="J1" s="59"/>
      <c r="K1" s="59"/>
    </row>
    <row r="2" spans="2:11" ht="12.75" customHeight="1">
      <c r="B2" s="55"/>
      <c r="C2" s="55"/>
      <c r="D2" s="55"/>
      <c r="E2" s="55"/>
      <c r="F2" s="55"/>
      <c r="G2" s="192"/>
      <c r="H2" s="59"/>
      <c r="I2" s="59"/>
      <c r="J2" s="59"/>
      <c r="K2" s="59"/>
    </row>
    <row r="3" spans="1:6" ht="13.5">
      <c r="A3" s="61"/>
      <c r="B3" s="65"/>
      <c r="C3" s="65"/>
      <c r="D3" s="65"/>
      <c r="E3" s="65"/>
      <c r="F3" s="65"/>
    </row>
    <row r="4" spans="1:6" ht="27.75" customHeight="1">
      <c r="A4" s="461" t="s">
        <v>264</v>
      </c>
      <c r="B4" s="461"/>
      <c r="C4" s="461"/>
      <c r="D4" s="461"/>
      <c r="E4" s="461"/>
      <c r="F4" s="461"/>
    </row>
    <row r="5" spans="1:6" ht="14.25" thickBot="1">
      <c r="A5" s="61"/>
      <c r="B5" s="62"/>
      <c r="C5" s="62"/>
      <c r="D5" s="62"/>
      <c r="E5" s="62"/>
      <c r="F5" s="62"/>
    </row>
    <row r="6" spans="1:6" s="67" customFormat="1" ht="80.25" customHeight="1">
      <c r="A6" s="86"/>
      <c r="B6" s="87"/>
      <c r="C6" s="88" t="s">
        <v>40</v>
      </c>
      <c r="D6" s="88" t="s">
        <v>41</v>
      </c>
      <c r="E6" s="88" t="s">
        <v>267</v>
      </c>
      <c r="F6" s="89" t="s">
        <v>268</v>
      </c>
    </row>
    <row r="7" spans="1:6" s="67" customFormat="1" ht="12.75">
      <c r="A7" s="91">
        <v>1</v>
      </c>
      <c r="B7" s="66">
        <v>2</v>
      </c>
      <c r="C7" s="66"/>
      <c r="D7" s="66"/>
      <c r="E7" s="66"/>
      <c r="F7" s="66"/>
    </row>
    <row r="8" spans="1:6" ht="26.25" customHeight="1">
      <c r="A8" s="93">
        <v>1</v>
      </c>
      <c r="B8" s="74" t="s">
        <v>266</v>
      </c>
      <c r="C8" s="74" t="s">
        <v>265</v>
      </c>
      <c r="D8" s="74">
        <v>1200</v>
      </c>
      <c r="E8" s="74">
        <v>157.6</v>
      </c>
      <c r="F8" s="275">
        <v>189.12</v>
      </c>
    </row>
    <row r="9" spans="1:6" ht="41.25" customHeight="1" thickBot="1">
      <c r="A9" s="97"/>
      <c r="B9" s="98" t="s">
        <v>92</v>
      </c>
      <c r="C9" s="98"/>
      <c r="D9" s="98"/>
      <c r="E9" s="98"/>
      <c r="F9" s="99">
        <v>189.12</v>
      </c>
    </row>
  </sheetData>
  <sheetProtection/>
  <mergeCells count="1">
    <mergeCell ref="A4:F4"/>
  </mergeCells>
  <printOptions horizontalCentered="1"/>
  <pageMargins left="0.41" right="0.26" top="0.63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KKrityan</dc:creator>
  <cp:keywords/>
  <dc:description/>
  <cp:lastModifiedBy>User</cp:lastModifiedBy>
  <cp:lastPrinted>2019-04-30T11:43:24Z</cp:lastPrinted>
  <dcterms:created xsi:type="dcterms:W3CDTF">2011-06-21T06:33:33Z</dcterms:created>
  <dcterms:modified xsi:type="dcterms:W3CDTF">2019-04-30T11:48:01Z</dcterms:modified>
  <cp:category/>
  <cp:version/>
  <cp:contentType/>
  <cp:contentStatus/>
</cp:coreProperties>
</file>